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9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s 10" sheetId="10" r:id="rId10"/>
  </sheets>
  <definedNames/>
  <calcPr fullCalcOnLoad="1"/>
</workbook>
</file>

<file path=xl/sharedStrings.xml><?xml version="1.0" encoding="utf-8"?>
<sst xmlns="http://schemas.openxmlformats.org/spreadsheetml/2006/main" count="397" uniqueCount="211">
  <si>
    <t>Total</t>
  </si>
  <si>
    <t>Air</t>
  </si>
  <si>
    <t>Sea</t>
  </si>
  <si>
    <t>Visitors</t>
  </si>
  <si>
    <t>Returning Residence</t>
  </si>
  <si>
    <t>Transit</t>
  </si>
  <si>
    <t>Age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</si>
  <si>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</si>
  <si>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</si>
  <si>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</si>
  <si>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</si>
  <si>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</si>
  <si>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</si>
  <si>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</si>
  <si>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</si>
  <si>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</si>
  <si>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</si>
  <si>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</si>
  <si>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</si>
  <si>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</si>
  <si>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</si>
  <si>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</si>
  <si>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</si>
  <si>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</si>
  <si>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</si>
  <si>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Not Stated</t>
  </si>
  <si>
    <t>Country of Usual</t>
  </si>
  <si>
    <t>Mode of Travel</t>
  </si>
  <si>
    <t>Residence</t>
  </si>
  <si>
    <t>OCEANIA</t>
  </si>
  <si>
    <t>American Samoa</t>
  </si>
  <si>
    <t>Fiji</t>
  </si>
  <si>
    <t>Cook Island</t>
  </si>
  <si>
    <t>Other Pacific Is</t>
  </si>
  <si>
    <t>New Zealand</t>
  </si>
  <si>
    <t>Australia</t>
  </si>
  <si>
    <t>EUROPE</t>
  </si>
  <si>
    <t>United Kingdom</t>
  </si>
  <si>
    <t>Scandinavia</t>
  </si>
  <si>
    <t>Benelux</t>
  </si>
  <si>
    <t>Germany</t>
  </si>
  <si>
    <t>Other Europe</t>
  </si>
  <si>
    <t>AMERICA</t>
  </si>
  <si>
    <t>U.S.A</t>
  </si>
  <si>
    <t>Canada</t>
  </si>
  <si>
    <t>ASIA</t>
  </si>
  <si>
    <t>Japan</t>
  </si>
  <si>
    <t>China</t>
  </si>
  <si>
    <t>Other Asia</t>
  </si>
  <si>
    <t>OTHERS</t>
  </si>
  <si>
    <t>TOTAL</t>
  </si>
  <si>
    <t>PERCENTAGE DISTRIBUTION</t>
  </si>
  <si>
    <r>
      <t xml:space="preserve">                    expatriates who are employed and living in Samoa </t>
    </r>
    <r>
      <rPr>
        <b/>
        <sz val="9"/>
        <color indexed="63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</si>
  <si>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</t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</si>
  <si>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</si>
  <si>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</si>
  <si>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</si>
  <si>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r>
      <t xml:space="preserve">              (v)  </t>
    </r>
    <r>
      <rPr>
        <b/>
        <sz val="9"/>
        <rFont val="Bookman Old Style"/>
        <family val="1"/>
      </rPr>
      <t>Exclude Cruise Liner Passengers.</t>
    </r>
  </si>
  <si>
    <t>Purpose of Visit</t>
  </si>
  <si>
    <t>Holiday/</t>
  </si>
  <si>
    <t>Business/</t>
  </si>
  <si>
    <t>Visit Friends/</t>
  </si>
  <si>
    <t>Others</t>
  </si>
  <si>
    <t>Vacation</t>
  </si>
  <si>
    <t>Conference</t>
  </si>
  <si>
    <t>Relatives</t>
  </si>
  <si>
    <t xml:space="preserve">United Kingdom </t>
  </si>
  <si>
    <t>U.S.A.</t>
  </si>
  <si>
    <t>Carrier</t>
  </si>
  <si>
    <t>Purpose of Entry</t>
  </si>
  <si>
    <t>AIR</t>
  </si>
  <si>
    <t>Air New Zealand</t>
  </si>
  <si>
    <t>Other Air Carrier</t>
  </si>
  <si>
    <t>SEA</t>
  </si>
  <si>
    <t>Lady Naomi</t>
  </si>
  <si>
    <t>Yacht</t>
  </si>
  <si>
    <t>Other Sea Carrier</t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</si>
  <si>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</si>
  <si>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</si>
  <si>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</si>
  <si>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</si>
  <si>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</si>
  <si>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</si>
  <si>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</si>
  <si>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</si>
  <si>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</si>
  <si>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</si>
  <si>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</si>
  <si>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</si>
  <si>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</si>
  <si>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</si>
  <si>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</si>
  <si>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</si>
  <si>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</si>
  <si>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t>Sports</t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</si>
  <si>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</si>
  <si>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t>Visitors Arrivals</t>
  </si>
  <si>
    <t>Total Arrivals</t>
  </si>
  <si>
    <t>Total Departures</t>
  </si>
  <si>
    <t>Net</t>
  </si>
  <si>
    <t>Period</t>
  </si>
  <si>
    <t xml:space="preserve">Air </t>
  </si>
  <si>
    <t xml:space="preserve">Sea </t>
  </si>
  <si>
    <t>Migration</t>
  </si>
  <si>
    <t xml:space="preserve">February </t>
  </si>
  <si>
    <t xml:space="preserve">April </t>
  </si>
  <si>
    <t xml:space="preserve">June </t>
  </si>
  <si>
    <t>July</t>
  </si>
  <si>
    <t xml:space="preserve">November </t>
  </si>
  <si>
    <t xml:space="preserve">January </t>
  </si>
  <si>
    <t>March</t>
  </si>
  <si>
    <t>May</t>
  </si>
  <si>
    <t>August</t>
  </si>
  <si>
    <t>September</t>
  </si>
  <si>
    <t xml:space="preserve">December </t>
  </si>
  <si>
    <t>October</t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</si>
  <si>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</si>
  <si>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</si>
  <si>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</si>
  <si>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r>
      <t xml:space="preserve">       </t>
    </r>
    <r>
      <rPr>
        <sz val="9"/>
        <rFont val="Bookman Old Style"/>
        <family val="1"/>
      </rPr>
      <t xml:space="preserve">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</si>
  <si>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>Percentage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</si>
  <si>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Percentage </t>
    </r>
    <r>
      <rPr>
        <b/>
        <vertAlign val="superscript"/>
        <sz val="9"/>
        <rFont val="Bookman Old Style"/>
        <family val="1"/>
      </rPr>
      <t>2</t>
    </r>
  </si>
  <si>
    <r>
      <t xml:space="preserve">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</si>
  <si>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 xml:space="preserve">        2:    Figures are subject to rounding errors</t>
  </si>
  <si>
    <r>
      <t xml:space="preserve"> 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</si>
  <si>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t xml:space="preserve">Country of Usual Residence </t>
  </si>
  <si>
    <t xml:space="preserve">AMERICA </t>
  </si>
  <si>
    <t>OTHER COUNTRIES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</si>
  <si>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</si>
  <si>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Percentage Distribution </t>
    </r>
    <r>
      <rPr>
        <b/>
        <vertAlign val="superscript"/>
        <sz val="9"/>
        <rFont val="Bookman Old Style"/>
        <family val="1"/>
      </rPr>
      <t>2</t>
    </r>
  </si>
  <si>
    <t xml:space="preserve">          2:    Figures are subject to rounding errors</t>
  </si>
  <si>
    <r>
      <t xml:space="preserve">  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</si>
  <si>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t>Korea</t>
  </si>
  <si>
    <t>2012</t>
  </si>
  <si>
    <t>Temporary Resident</t>
  </si>
  <si>
    <t>Purpose of  Entry</t>
  </si>
  <si>
    <t>Total Visitors</t>
  </si>
  <si>
    <t xml:space="preserve">         1:   Provisional figures</t>
  </si>
  <si>
    <t>Percentage %</t>
  </si>
  <si>
    <t>Talofa Airways</t>
  </si>
  <si>
    <t>&gt; Year</t>
  </si>
  <si>
    <t>Nationality</t>
  </si>
  <si>
    <t>Samoa Citizen</t>
  </si>
  <si>
    <t>Temporary Residents</t>
  </si>
  <si>
    <t xml:space="preserve">Male </t>
  </si>
  <si>
    <r>
      <t xml:space="preserve">% </t>
    </r>
    <r>
      <rPr>
        <b/>
        <vertAlign val="superscript"/>
        <sz val="8"/>
        <rFont val="Bookman Old Style"/>
        <family val="1"/>
      </rPr>
      <t>2</t>
    </r>
  </si>
  <si>
    <t>Samoa</t>
  </si>
  <si>
    <t>United States</t>
  </si>
  <si>
    <r>
      <t>%</t>
    </r>
    <r>
      <rPr>
        <i/>
        <sz val="8"/>
        <rFont val="Bookman Old Style"/>
        <family val="1"/>
      </rPr>
      <t xml:space="preserve"> </t>
    </r>
    <r>
      <rPr>
        <b/>
        <i/>
        <sz val="8"/>
        <rFont val="Bookman Old Style"/>
        <family val="1"/>
      </rPr>
      <t xml:space="preserve">Distribution </t>
    </r>
    <r>
      <rPr>
        <b/>
        <i/>
        <vertAlign val="superscript"/>
        <sz val="8"/>
        <rFont val="Bookman Old Style"/>
        <family val="1"/>
      </rPr>
      <t>2</t>
    </r>
  </si>
  <si>
    <r>
      <t xml:space="preserve"> 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</si>
  <si>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 xml:space="preserve"> % </t>
    </r>
    <r>
      <rPr>
        <b/>
        <vertAlign val="superscript"/>
        <sz val="8"/>
        <rFont val="Bookman Old Style"/>
        <family val="1"/>
      </rPr>
      <t>2</t>
    </r>
  </si>
  <si>
    <t>Holiday/ Vacation</t>
  </si>
  <si>
    <t>Visit Friends/ Relatives</t>
  </si>
  <si>
    <t>Business/Conference</t>
  </si>
  <si>
    <t>Sporting/Activities</t>
  </si>
  <si>
    <r>
      <t xml:space="preserve">Source:   </t>
    </r>
    <r>
      <rPr>
        <sz val="9"/>
        <rFont val="Bookman Old Style"/>
        <family val="1"/>
      </rPr>
      <t>Ministry of the Prime Minister and Cabinet - Immigration Division,</t>
    </r>
  </si>
  <si>
    <r>
      <t xml:space="preserve">       </t>
    </r>
    <r>
      <rPr>
        <sz val="9"/>
        <rFont val="Bookman Old Style"/>
        <family val="1"/>
      </rPr>
      <t xml:space="preserve"> 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</si>
  <si>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t>Place of Stay Abroad</t>
  </si>
  <si>
    <t>United States of America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</si>
  <si>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</si>
  <si>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t xml:space="preserve">                and Samoa Bureau of Statistics.</t>
  </si>
  <si>
    <r>
      <t xml:space="preserve"> 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</t>
    </r>
    <r>
      <rPr>
        <sz val="9"/>
        <rFont val="Bookman Old Style"/>
        <family val="1"/>
      </rPr>
      <t>Provisional figures</t>
    </r>
  </si>
  <si>
    <t>Senior Official</t>
  </si>
  <si>
    <t>Professional</t>
  </si>
  <si>
    <t>Technician</t>
  </si>
  <si>
    <t>Clerical</t>
  </si>
  <si>
    <t>Agricultural work</t>
  </si>
  <si>
    <t>Craft/tradework</t>
  </si>
  <si>
    <t>Students</t>
  </si>
  <si>
    <t>Infant/retired</t>
  </si>
  <si>
    <t>Unemployed</t>
  </si>
  <si>
    <r>
      <t xml:space="preserve">Percentage Distribution </t>
    </r>
    <r>
      <rPr>
        <b/>
        <vertAlign val="superscript"/>
        <sz val="8"/>
        <rFont val="Bookman Old Style"/>
        <family val="1"/>
      </rPr>
      <t>2</t>
    </r>
  </si>
  <si>
    <r>
      <t xml:space="preserve"> </t>
    </r>
    <r>
      <rPr>
        <b/>
        <sz val="9"/>
        <rFont val="Bookman Old Style"/>
        <family val="1"/>
      </rPr>
      <t>Note</t>
    </r>
    <r>
      <rPr>
        <sz val="9"/>
        <rFont val="Bookman Old Style"/>
        <family val="1"/>
      </rPr>
      <t xml:space="preserve">  :    Overall visitors include transit.</t>
    </r>
  </si>
  <si>
    <r>
      <t xml:space="preserve">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 Total visitors include transit.</t>
    </r>
  </si>
  <si>
    <r>
      <t>Virgin Australia</t>
    </r>
    <r>
      <rPr>
        <vertAlign val="superscript"/>
        <sz val="8"/>
        <rFont val="Bookman Old Style"/>
        <family val="1"/>
      </rPr>
      <t>3</t>
    </r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</si>
  <si>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</si>
  <si>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</si>
  <si>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 xml:space="preserve">        3:    Virgin Samoa is now called Virgin Australia</t>
  </si>
  <si>
    <t xml:space="preserve">        4:    Polynesian Airlines is now called Samoa Airways</t>
  </si>
  <si>
    <t xml:space="preserve">        5:    Air Pacific is now called Fiji Airways</t>
  </si>
  <si>
    <r>
      <t xml:space="preserve"> 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Visitors here, exclude transit.</t>
    </r>
  </si>
  <si>
    <t>Sex</t>
  </si>
  <si>
    <t xml:space="preserve">               and Samoa Bureau of Statistics.</t>
  </si>
  <si>
    <t>Services and Sales workers</t>
  </si>
  <si>
    <t>Plant/machinery Operator</t>
  </si>
  <si>
    <t>Elementary</t>
  </si>
  <si>
    <t>Purpose of Travel  Abroad</t>
  </si>
  <si>
    <t xml:space="preserve">OCCUPATION </t>
  </si>
  <si>
    <t>2019</t>
  </si>
  <si>
    <r>
      <t xml:space="preserve">Table 2: Total Arrivals by Age,Purpose of Entry and Sex,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</si>
  <si>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3: Total Visitors Arrivals by Country of Usual Residence and Mode of Travel,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</si>
  <si>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</si>
  <si>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5: Total Arrivals by Carrier and Purpose of Entry,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</si>
  <si>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6: Visitors by Duration of Stay and Place of Stay,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</si>
  <si>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7: Departures by Nationality, Citizenship and Sex,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</si>
  <si>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8: Departures by Purpose of Travel Abroad by Sex , 2019 </t>
    </r>
    <r>
      <rPr>
        <u val="single"/>
        <vertAlign val="superscript"/>
        <sz val="10"/>
        <rFont val="Bookman Old Style"/>
        <family val="1"/>
      </rPr>
      <t>1</t>
    </r>
    <r>
      <rPr>
        <u val="single"/>
        <sz val="10"/>
        <rFont val="Bookman Old Style"/>
        <family val="1"/>
      </rPr>
      <t xml:space="preserve"> (Samoa-citizen only)</t>
    </r>
  </si>
  <si>
    <r>
      <t xml:space="preserve">Table 9: Departures by Place of Stay Abroad and Sex, 2019 </t>
    </r>
    <r>
      <rPr>
        <u val="single"/>
        <vertAlign val="superscript"/>
        <sz val="10"/>
        <rFont val="Bookman Old Style"/>
        <family val="1"/>
      </rPr>
      <t>1</t>
    </r>
    <r>
      <rPr>
        <u val="single"/>
        <sz val="10"/>
        <rFont val="Bookman Old Style"/>
        <family val="1"/>
      </rPr>
      <t xml:space="preserve"> (Samoa-citizen only) </t>
    </r>
  </si>
  <si>
    <r>
      <t xml:space="preserve">Table 10: Departures by Occupation, Education and Sex, 2019 </t>
    </r>
    <r>
      <rPr>
        <u val="single"/>
        <vertAlign val="superscript"/>
        <sz val="10"/>
        <rFont val="Bookman Old Style"/>
        <family val="1"/>
      </rPr>
      <t>1</t>
    </r>
    <r>
      <rPr>
        <u val="single"/>
        <sz val="10"/>
        <rFont val="Bookman Old Style"/>
        <family val="1"/>
      </rPr>
      <t xml:space="preserve"> (Samoa-citizen only)</t>
    </r>
  </si>
  <si>
    <r>
      <t xml:space="preserve">Source:   </t>
    </r>
    <r>
      <rPr>
        <sz val="9"/>
        <rFont val="Bookman Old Style"/>
        <family val="1"/>
      </rPr>
      <t>Ministry of the Prime Minister and Cabinet; Immigration Division, Ministry of Customs and Revenue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</si>
  <si>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of Customs and Revenue and Samoa Bureau of Statistics.</t>
    </r>
  </si>
  <si>
    <t xml:space="preserve">               Ministry of Customs and Revenue and Samoa Bureau of Statistics.</t>
  </si>
  <si>
    <r>
      <t xml:space="preserve">Source:   </t>
    </r>
    <r>
      <rPr>
        <sz val="9"/>
        <rFont val="Bookman Old Style"/>
        <family val="1"/>
      </rPr>
      <t>Ministry of the Prime Minister and Cabinet - Immigration Division, Ministry of Customs and Revenue and Samoa Bureau of Statistics.</t>
    </r>
  </si>
  <si>
    <r>
      <t xml:space="preserve">Source:   </t>
    </r>
    <r>
      <rPr>
        <sz val="9"/>
        <rFont val="Bookman Old Style"/>
        <family val="1"/>
      </rPr>
      <t xml:space="preserve">Ministry of the Prime Minister and Cabinet - Immigration Division, Ministry of Customs and Revenue 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</si>
  <si>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 - Immigration Division, Ministry of Customs and Revenue</t>
    </r>
  </si>
  <si>
    <r>
      <t xml:space="preserve">            </t>
    </r>
    <r>
      <rPr>
        <sz val="9"/>
        <rFont val="Bookman Old Style"/>
        <family val="1"/>
      </rPr>
      <t xml:space="preserve">   and Samoa Bureau of Statistics.</t>
    </r>
  </si>
  <si>
    <r>
      <t>Table 1:    Monthly Arrival and Departure by Mode of Travel and Net Migration, 2010 - 2019</t>
    </r>
    <r>
      <rPr>
        <u val="single"/>
        <vertAlign val="superscript"/>
        <sz val="10"/>
        <rFont val="Bookman Old Style"/>
        <family val="1"/>
      </rPr>
      <t>1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</si>
  <si>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 xml:space="preserve"> :   Ministry of the Prime Minister and Cabinet- Immigration Division, Ministry of Customs and Revenue and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</si>
  <si>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of Customs and Revenue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</si>
  <si>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of Customs and Revenue </t>
    </r>
  </si>
  <si>
    <t>Other Countries</t>
  </si>
  <si>
    <r>
      <t xml:space="preserve">               </t>
    </r>
    <r>
      <rPr>
        <sz val="9"/>
        <rFont val="Bookman Old Style"/>
        <family val="1"/>
      </rPr>
      <t xml:space="preserve"> Samoa Bureau of Statistics.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</si>
</sst>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WS$&quot;#,##0;\-&quot;WS$&quot;#,##0"/>
    <numFmt numFmtId="165" formatCode="&quot;WS$&quot;#,##0;[Red]\-&quot;WS$&quot;#,##0"/>
    <numFmt numFmtId="166" formatCode="&quot;WS$&quot;#,##0.00;\-&quot;WS$&quot;#,##0.00"/>
    <numFmt numFmtId="167" formatCode="&quot;WS$&quot;#,##0.00;[Red]\-&quot;WS$&quot;#,##0.00"/>
    <numFmt numFmtId="168" formatCode="_-&quot;WS$&quot;* #,##0_-;\-&quot;WS$&quot;* #,##0_-;_-&quot;WS$&quot;* &quot;-&quot;_-;_-@_-"/>
    <numFmt numFmtId="169" formatCode="_-* #,##0_-;\-* #,##0_-;_-* &quot;-&quot;_-;_-@_-"/>
    <numFmt numFmtId="170" formatCode="_-&quot;WS$&quot;* #,##0.00_-;\-&quot;WS$&quot;* #,##0.00_-;_-&quot;WS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;[Red]#,##0"/>
    <numFmt numFmtId="179" formatCode="0.0"/>
    <numFmt numFmtId="180" formatCode="0.0;[Red]0.0"/>
    <numFmt numFmtId="181" formatCode="0.00;[Red]0.00"/>
    <numFmt numFmtId="182" formatCode="#,##0.0"/>
    <numFmt numFmtId="183" formatCode="0.000;[Red]0.000"/>
    <numFmt numFmtId="184" formatCode="0.000"/>
    <numFmt numFmtId="185" formatCode="0.0000"/>
    <numFmt numFmtId="186" formatCode="0.0000000"/>
    <numFmt numFmtId="187" formatCode="0.000000"/>
    <numFmt numFmtId="188" formatCode="0.00000"/>
    <numFmt numFmtId="189" formatCode="[$-409]dddd\,\ mmmm\ dd\,\ yyyy"/>
    <numFmt numFmtId="190" formatCode="[$-409]h:mm:ss\ AM/PM"/>
    <numFmt numFmtId="191" formatCode="0;[Red]0"/>
    <numFmt numFmtId="192" formatCode="#,##0.00;[Red]#,##0.00"/>
    <numFmt numFmtId="193" formatCode="#,##0.0;[Red]#,##0.0"/>
    <numFmt numFmtId="194" formatCode="#,##0.000"/>
    <numFmt numFmtId="195" formatCode="_(* #,##0_);_(* \(#,##0\);_(* &quot;-&quot;??_);_(@_)"/>
    <numFmt numFmtId="196" formatCode="0.00000000"/>
    <numFmt numFmtId="197" formatCode="\-"/>
    <numFmt numFmtId="198" formatCode="_(* #,##0.0_);_(* \(#,##0.0\);_(* &quot;-&quot;??_);_(@_)"/>
  </numFmts>
  <fonts count="59">
    <font>
      <sz val="10"/>
      <name val="Arial"/>
      <family val="0"/>
    </font>
    <font>
      <u val="single"/>
      <sz val="10"/>
      <name val="Bookman Old Style"/>
      <family val="1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u val="single"/>
      <sz val="9"/>
      <name val="Bookman Old Style"/>
      <family val="1"/>
    </font>
    <font>
      <b/>
      <sz val="9"/>
      <color indexed="63"/>
      <name val="Bookman Old Style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Bookman Old Style"/>
      <family val="1"/>
    </font>
    <font>
      <sz val="8"/>
      <name val="Bookman Old Style"/>
      <family val="1"/>
    </font>
    <font>
      <u val="single"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b/>
      <i/>
      <sz val="8"/>
      <name val="Bookman Old Style"/>
      <family val="1"/>
    </font>
    <font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vertAlign val="superscript"/>
      <sz val="8"/>
      <name val="Bookman Old Style"/>
      <family val="1"/>
    </font>
    <font>
      <b/>
      <u val="single"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6" fillId="0" borderId="12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69" applyFont="1" applyFill="1">
      <alignment/>
      <protection/>
    </xf>
    <xf numFmtId="3" fontId="5" fillId="0" borderId="0" xfId="0" applyNumberFormat="1" applyFont="1" applyFill="1" applyBorder="1" applyAlignment="1">
      <alignment horizontal="right"/>
    </xf>
    <xf numFmtId="195" fontId="4" fillId="0" borderId="0" xfId="0" applyNumberFormat="1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18" xfId="0" applyNumberFormat="1" applyFont="1" applyFill="1" applyBorder="1" applyAlignment="1">
      <alignment horizontal="right" vertical="center"/>
    </xf>
    <xf numFmtId="3" fontId="9" fillId="0" borderId="0" xfId="67" applyNumberFormat="1" applyFont="1" applyBorder="1" applyAlignment="1">
      <alignment horizontal="center"/>
      <protection/>
    </xf>
    <xf numFmtId="3" fontId="1" fillId="0" borderId="0" xfId="67" applyNumberFormat="1" applyFont="1" applyBorder="1" applyAlignment="1">
      <alignment horizontal="center"/>
      <protection/>
    </xf>
    <xf numFmtId="0" fontId="9" fillId="33" borderId="0" xfId="67" applyFont="1" applyFill="1" applyBorder="1" applyAlignment="1">
      <alignment horizontal="center" vertical="center"/>
      <protection/>
    </xf>
    <xf numFmtId="1" fontId="9" fillId="33" borderId="0" xfId="67" applyNumberFormat="1" applyFont="1" applyFill="1" applyBorder="1" applyAlignment="1">
      <alignment horizontal="center" vertical="center"/>
      <protection/>
    </xf>
    <xf numFmtId="179" fontId="9" fillId="33" borderId="0" xfId="67" applyNumberFormat="1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center"/>
      <protection/>
    </xf>
    <xf numFmtId="0" fontId="4" fillId="0" borderId="0" xfId="67" applyFont="1" applyAlignment="1">
      <alignment horizontal="left"/>
      <protection/>
    </xf>
    <xf numFmtId="0" fontId="1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0" fontId="9" fillId="0" borderId="13" xfId="58" applyFont="1" applyBorder="1">
      <alignment/>
      <protection/>
    </xf>
    <xf numFmtId="3" fontId="5" fillId="33" borderId="13" xfId="58" applyNumberFormat="1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left" vertical="center"/>
      <protection/>
    </xf>
    <xf numFmtId="3" fontId="5" fillId="33" borderId="14" xfId="58" applyNumberFormat="1" applyFont="1" applyFill="1" applyBorder="1" applyAlignment="1">
      <alignment horizontal="right" vertical="center"/>
      <protection/>
    </xf>
    <xf numFmtId="3" fontId="5" fillId="33" borderId="11" xfId="58" applyNumberFormat="1" applyFont="1" applyFill="1" applyBorder="1" applyAlignment="1">
      <alignment horizontal="right" vertical="center"/>
      <protection/>
    </xf>
    <xf numFmtId="0" fontId="16" fillId="33" borderId="0" xfId="58" applyFont="1" applyFill="1" applyBorder="1" applyAlignment="1">
      <alignment horizontal="left" vertical="center"/>
      <protection/>
    </xf>
    <xf numFmtId="182" fontId="5" fillId="33" borderId="11" xfId="58" applyNumberFormat="1" applyFont="1" applyFill="1" applyBorder="1" applyAlignment="1">
      <alignment horizontal="right" vertical="center"/>
      <protection/>
    </xf>
    <xf numFmtId="182" fontId="5" fillId="33" borderId="0" xfId="58" applyNumberFormat="1" applyFont="1" applyFill="1" applyBorder="1" applyAlignment="1">
      <alignment horizontal="right" vertical="center"/>
      <protection/>
    </xf>
    <xf numFmtId="0" fontId="20" fillId="33" borderId="12" xfId="58" applyFont="1" applyFill="1" applyBorder="1" applyAlignment="1">
      <alignment horizontal="left" vertical="center"/>
      <protection/>
    </xf>
    <xf numFmtId="182" fontId="20" fillId="33" borderId="12" xfId="58" applyNumberFormat="1" applyFont="1" applyFill="1" applyBorder="1" applyAlignment="1">
      <alignment horizontal="right" vertical="center"/>
      <protection/>
    </xf>
    <xf numFmtId="0" fontId="6" fillId="33" borderId="0" xfId="58" applyFont="1" applyFill="1" applyBorder="1" applyAlignment="1">
      <alignment horizontal="left" vertical="center"/>
      <protection/>
    </xf>
    <xf numFmtId="0" fontId="9" fillId="33" borderId="0" xfId="58" applyFont="1" applyFill="1" applyBorder="1" applyAlignment="1">
      <alignment horizontal="center" vertical="center"/>
      <protection/>
    </xf>
    <xf numFmtId="179" fontId="9" fillId="33" borderId="0" xfId="58" applyNumberFormat="1" applyFont="1" applyFill="1" applyBorder="1" applyAlignment="1">
      <alignment horizontal="center" vertical="center"/>
      <protection/>
    </xf>
    <xf numFmtId="182" fontId="3" fillId="0" borderId="0" xfId="58" applyNumberFormat="1" applyFont="1">
      <alignment/>
      <protection/>
    </xf>
    <xf numFmtId="0" fontId="5" fillId="0" borderId="0" xfId="58" applyFont="1" applyBorder="1">
      <alignment/>
      <protection/>
    </xf>
    <xf numFmtId="0" fontId="5" fillId="0" borderId="13" xfId="58" applyFont="1" applyBorder="1" applyAlignment="1">
      <alignment horizontal="center" vertical="center"/>
      <protection/>
    </xf>
    <xf numFmtId="3" fontId="5" fillId="33" borderId="12" xfId="58" applyNumberFormat="1" applyFont="1" applyFill="1" applyBorder="1" applyAlignment="1">
      <alignment horizontal="left" vertical="center"/>
      <protection/>
    </xf>
    <xf numFmtId="3" fontId="16" fillId="0" borderId="19" xfId="58" applyNumberFormat="1" applyFont="1" applyBorder="1" applyAlignment="1">
      <alignment horizontal="left" vertical="center"/>
      <protection/>
    </xf>
    <xf numFmtId="182" fontId="20" fillId="0" borderId="11" xfId="58" applyNumberFormat="1" applyFont="1" applyBorder="1" applyAlignment="1">
      <alignment horizontal="right" vertical="center"/>
      <protection/>
    </xf>
    <xf numFmtId="3" fontId="16" fillId="0" borderId="18" xfId="58" applyNumberFormat="1" applyFont="1" applyBorder="1" applyAlignment="1">
      <alignment horizontal="left" vertical="center"/>
      <protection/>
    </xf>
    <xf numFmtId="182" fontId="20" fillId="0" borderId="0" xfId="58" applyNumberFormat="1" applyFont="1" applyBorder="1" applyAlignment="1">
      <alignment horizontal="right" vertical="center"/>
      <protection/>
    </xf>
    <xf numFmtId="3" fontId="5" fillId="0" borderId="20" xfId="58" applyNumberFormat="1" applyFont="1" applyBorder="1" applyAlignment="1">
      <alignment horizontal="left" vertical="center"/>
      <protection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6" fillId="34" borderId="18" xfId="0" applyNumberFormat="1" applyFont="1" applyFill="1" applyBorder="1" applyAlignment="1">
      <alignment horizontal="center"/>
    </xf>
    <xf numFmtId="0" fontId="16" fillId="34" borderId="13" xfId="0" applyNumberFormat="1" applyFont="1" applyFill="1" applyBorder="1" applyAlignment="1">
      <alignment horizontal="center"/>
    </xf>
    <xf numFmtId="0" fontId="16" fillId="34" borderId="0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right" vertical="center"/>
    </xf>
    <xf numFmtId="3" fontId="6" fillId="0" borderId="2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13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3" fontId="5" fillId="33" borderId="13" xfId="67" applyNumberFormat="1" applyFont="1" applyFill="1" applyBorder="1" applyAlignment="1">
      <alignment horizontal="right" vertical="center"/>
      <protection/>
    </xf>
    <xf numFmtId="3" fontId="5" fillId="33" borderId="12" xfId="67" applyNumberFormat="1" applyFont="1" applyFill="1" applyBorder="1" applyAlignment="1">
      <alignment horizontal="left" vertical="center"/>
      <protection/>
    </xf>
    <xf numFmtId="3" fontId="5" fillId="33" borderId="15" xfId="67" applyNumberFormat="1" applyFont="1" applyFill="1" applyBorder="1" applyAlignment="1">
      <alignment horizontal="right" vertical="center"/>
      <protection/>
    </xf>
    <xf numFmtId="49" fontId="5" fillId="33" borderId="12" xfId="67" applyNumberFormat="1" applyFont="1" applyFill="1" applyBorder="1" applyAlignment="1">
      <alignment horizontal="right" vertical="center"/>
      <protection/>
    </xf>
    <xf numFmtId="3" fontId="5" fillId="33" borderId="12" xfId="67" applyNumberFormat="1" applyFont="1" applyFill="1" applyBorder="1" applyAlignment="1">
      <alignment horizontal="right" vertical="center"/>
      <protection/>
    </xf>
    <xf numFmtId="3" fontId="16" fillId="33" borderId="19" xfId="67" applyNumberFormat="1" applyFont="1" applyFill="1" applyBorder="1" applyAlignment="1">
      <alignment horizontal="left" vertical="center"/>
      <protection/>
    </xf>
    <xf numFmtId="3" fontId="16" fillId="33" borderId="18" xfId="67" applyNumberFormat="1" applyFont="1" applyFill="1" applyBorder="1" applyAlignment="1">
      <alignment horizontal="left" vertical="center"/>
      <protection/>
    </xf>
    <xf numFmtId="179" fontId="20" fillId="33" borderId="12" xfId="67" applyNumberFormat="1" applyFont="1" applyFill="1" applyBorder="1" applyAlignment="1">
      <alignment vertical="center"/>
      <protection/>
    </xf>
    <xf numFmtId="0" fontId="5" fillId="0" borderId="16" xfId="58" applyFont="1" applyBorder="1" applyAlignment="1">
      <alignment horizontal="center" vertical="center"/>
      <protection/>
    </xf>
    <xf numFmtId="3" fontId="5" fillId="0" borderId="0" xfId="58" applyNumberFormat="1" applyFont="1" applyBorder="1" applyAlignment="1">
      <alignment horizontal="left" vertical="center"/>
      <protection/>
    </xf>
    <xf numFmtId="0" fontId="5" fillId="0" borderId="20" xfId="58" applyFont="1" applyFill="1" applyBorder="1" applyAlignment="1">
      <alignment horizontal="left" vertical="center"/>
      <protection/>
    </xf>
    <xf numFmtId="3" fontId="16" fillId="0" borderId="15" xfId="72" applyNumberFormat="1" applyFont="1" applyBorder="1" applyAlignment="1">
      <alignment vertical="center"/>
      <protection/>
    </xf>
    <xf numFmtId="3" fontId="16" fillId="0" borderId="11" xfId="72" applyNumberFormat="1" applyFont="1" applyBorder="1" applyAlignment="1">
      <alignment vertical="center"/>
      <protection/>
    </xf>
    <xf numFmtId="3" fontId="16" fillId="0" borderId="10" xfId="72" applyNumberFormat="1" applyFont="1" applyBorder="1" applyAlignment="1">
      <alignment vertical="center"/>
      <protection/>
    </xf>
    <xf numFmtId="3" fontId="16" fillId="0" borderId="0" xfId="72" applyNumberFormat="1" applyFont="1" applyBorder="1" applyAlignment="1">
      <alignment vertical="center"/>
      <protection/>
    </xf>
    <xf numFmtId="3" fontId="16" fillId="0" borderId="13" xfId="72" applyNumberFormat="1" applyFont="1" applyBorder="1" applyAlignment="1">
      <alignment vertical="center"/>
      <protection/>
    </xf>
    <xf numFmtId="0" fontId="20" fillId="0" borderId="0" xfId="58" applyFont="1" applyBorder="1" applyAlignment="1">
      <alignment horizontal="center"/>
      <protection/>
    </xf>
    <xf numFmtId="179" fontId="16" fillId="0" borderId="0" xfId="58" applyNumberFormat="1" applyFont="1" applyBorder="1">
      <alignment/>
      <protection/>
    </xf>
    <xf numFmtId="3" fontId="9" fillId="0" borderId="0" xfId="58" applyNumberFormat="1" applyFont="1" applyBorder="1">
      <alignment/>
      <protection/>
    </xf>
    <xf numFmtId="182" fontId="5" fillId="0" borderId="12" xfId="58" applyNumberFormat="1" applyFont="1" applyBorder="1">
      <alignment/>
      <protection/>
    </xf>
    <xf numFmtId="182" fontId="5" fillId="0" borderId="0" xfId="58" applyNumberFormat="1" applyFont="1" applyBorder="1" applyAlignment="1">
      <alignment horizontal="center" vertical="center"/>
      <protection/>
    </xf>
    <xf numFmtId="182" fontId="5" fillId="0" borderId="0" xfId="58" applyNumberFormat="1" applyFont="1" applyBorder="1">
      <alignment/>
      <protection/>
    </xf>
    <xf numFmtId="0" fontId="3" fillId="0" borderId="0" xfId="0" applyFont="1" applyBorder="1" applyAlignment="1">
      <alignment/>
    </xf>
    <xf numFmtId="182" fontId="5" fillId="33" borderId="0" xfId="67" applyNumberFormat="1" applyFont="1" applyFill="1" applyBorder="1" applyAlignment="1">
      <alignment horizontal="right" vertical="center"/>
      <protection/>
    </xf>
    <xf numFmtId="182" fontId="5" fillId="33" borderId="11" xfId="67" applyNumberFormat="1" applyFont="1" applyFill="1" applyBorder="1" applyAlignment="1">
      <alignment horizontal="right" vertical="center"/>
      <protection/>
    </xf>
    <xf numFmtId="179" fontId="5" fillId="0" borderId="12" xfId="58" applyNumberFormat="1" applyFont="1" applyBorder="1" applyAlignment="1">
      <alignment vertical="center"/>
      <protection/>
    </xf>
    <xf numFmtId="182" fontId="20" fillId="0" borderId="0" xfId="58" applyNumberFormat="1" applyFont="1" applyBorder="1" applyAlignment="1">
      <alignment horizontal="center"/>
      <protection/>
    </xf>
    <xf numFmtId="0" fontId="3" fillId="0" borderId="0" xfId="58" applyFont="1" applyBorder="1">
      <alignment/>
      <protection/>
    </xf>
    <xf numFmtId="3" fontId="5" fillId="33" borderId="12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 horizontal="left"/>
      <protection/>
    </xf>
    <xf numFmtId="0" fontId="4" fillId="0" borderId="0" xfId="58" applyFont="1">
      <alignment/>
      <protection/>
    </xf>
    <xf numFmtId="3" fontId="5" fillId="33" borderId="15" xfId="58" applyNumberFormat="1" applyFont="1" applyFill="1" applyBorder="1" applyAlignment="1">
      <alignment horizontal="right" vertical="center"/>
      <protection/>
    </xf>
    <xf numFmtId="49" fontId="5" fillId="33" borderId="11" xfId="58" applyNumberFormat="1" applyFont="1" applyFill="1" applyBorder="1" applyAlignment="1">
      <alignment horizontal="right" vertical="center"/>
      <protection/>
    </xf>
    <xf numFmtId="0" fontId="9" fillId="0" borderId="0" xfId="58" applyFont="1" applyBorder="1" applyAlignment="1">
      <alignment horizontal="left"/>
      <protection/>
    </xf>
    <xf numFmtId="0" fontId="5" fillId="33" borderId="12" xfId="58" applyFont="1" applyFill="1" applyBorder="1" applyAlignment="1">
      <alignment horizontal="center" vertical="center"/>
      <protection/>
    </xf>
    <xf numFmtId="3" fontId="16" fillId="33" borderId="0" xfId="58" applyNumberFormat="1" applyFont="1" applyFill="1" applyBorder="1" applyAlignment="1">
      <alignment vertical="center"/>
      <protection/>
    </xf>
    <xf numFmtId="3" fontId="16" fillId="33" borderId="0" xfId="58" applyNumberFormat="1" applyFont="1" applyFill="1" applyBorder="1" applyAlignment="1">
      <alignment horizontal="right" vertical="center"/>
      <protection/>
    </xf>
    <xf numFmtId="3" fontId="16" fillId="33" borderId="13" xfId="58" applyNumberFormat="1" applyFont="1" applyFill="1" applyBorder="1" applyAlignment="1">
      <alignment vertical="center"/>
      <protection/>
    </xf>
    <xf numFmtId="3" fontId="16" fillId="33" borderId="13" xfId="58" applyNumberFormat="1" applyFont="1" applyFill="1" applyBorder="1" applyAlignment="1">
      <alignment horizontal="right" vertical="center"/>
      <protection/>
    </xf>
    <xf numFmtId="0" fontId="3" fillId="0" borderId="0" xfId="58" applyFont="1">
      <alignment/>
      <protection/>
    </xf>
    <xf numFmtId="3" fontId="16" fillId="0" borderId="16" xfId="72" applyNumberFormat="1" applyFont="1" applyBorder="1" applyAlignment="1">
      <alignment vertical="center"/>
      <protection/>
    </xf>
    <xf numFmtId="179" fontId="20" fillId="33" borderId="12" xfId="67" applyNumberFormat="1" applyFont="1" applyFill="1" applyBorder="1" applyAlignment="1">
      <alignment horizontal="right" vertical="center"/>
      <protection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/>
    </xf>
    <xf numFmtId="3" fontId="16" fillId="0" borderId="16" xfId="0" applyNumberFormat="1" applyFont="1" applyFill="1" applyBorder="1" applyAlignment="1">
      <alignment horizontal="right"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9" fontId="5" fillId="0" borderId="12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0" fontId="16" fillId="0" borderId="15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16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80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179" fontId="16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180" fontId="16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2" fillId="0" borderId="13" xfId="0" applyFont="1" applyFill="1" applyBorder="1" applyAlignment="1">
      <alignment/>
    </xf>
    <xf numFmtId="178" fontId="5" fillId="0" borderId="15" xfId="0" applyNumberFormat="1" applyFont="1" applyFill="1" applyBorder="1" applyAlignment="1">
      <alignment horizontal="right" vertical="center"/>
    </xf>
    <xf numFmtId="193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9" fontId="5" fillId="0" borderId="1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center"/>
    </xf>
    <xf numFmtId="3" fontId="16" fillId="0" borderId="2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3" fontId="16" fillId="0" borderId="0" xfId="0" applyNumberFormat="1" applyFont="1" applyBorder="1" applyAlignment="1" quotePrefix="1">
      <alignment horizontal="center"/>
    </xf>
    <xf numFmtId="3" fontId="16" fillId="0" borderId="1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1" fontId="5" fillId="0" borderId="16" xfId="0" applyNumberFormat="1" applyFont="1" applyFill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16" fillId="34" borderId="11" xfId="0" applyNumberFormat="1" applyFont="1" applyFill="1" applyBorder="1" applyAlignment="1">
      <alignment horizontal="left"/>
    </xf>
    <xf numFmtId="3" fontId="16" fillId="0" borderId="15" xfId="0" applyNumberFormat="1" applyFont="1" applyBorder="1" applyAlignment="1">
      <alignment horizontal="right"/>
    </xf>
    <xf numFmtId="3" fontId="16" fillId="33" borderId="11" xfId="0" applyNumberFormat="1" applyFont="1" applyFill="1" applyBorder="1" applyAlignment="1">
      <alignment horizontal="right"/>
    </xf>
    <xf numFmtId="3" fontId="16" fillId="33" borderId="19" xfId="0" applyNumberFormat="1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3" fontId="16" fillId="0" borderId="19" xfId="0" applyNumberFormat="1" applyFont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49" fontId="16" fillId="34" borderId="0" xfId="0" applyNumberFormat="1" applyFont="1" applyFill="1" applyBorder="1" applyAlignment="1">
      <alignment horizontal="left"/>
    </xf>
    <xf numFmtId="3" fontId="16" fillId="33" borderId="1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33" borderId="18" xfId="0" applyNumberFormat="1" applyFont="1" applyFill="1" applyBorder="1" applyAlignment="1">
      <alignment horizontal="right"/>
    </xf>
    <xf numFmtId="3" fontId="16" fillId="33" borderId="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18" xfId="0" applyNumberFormat="1" applyFont="1" applyBorder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left"/>
    </xf>
    <xf numFmtId="3" fontId="5" fillId="33" borderId="15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/>
    </xf>
    <xf numFmtId="3" fontId="16" fillId="0" borderId="10" xfId="58" applyNumberFormat="1" applyFont="1" applyFill="1" applyBorder="1" applyAlignment="1">
      <alignment horizontal="right"/>
      <protection/>
    </xf>
    <xf numFmtId="0" fontId="16" fillId="0" borderId="0" xfId="0" applyNumberFormat="1" applyFont="1" applyFill="1" applyBorder="1" applyAlignment="1">
      <alignment horizontal="right"/>
    </xf>
    <xf numFmtId="0" fontId="16" fillId="0" borderId="10" xfId="0" applyNumberFormat="1" applyFont="1" applyFill="1" applyBorder="1" applyAlignment="1">
      <alignment horizontal="right"/>
    </xf>
    <xf numFmtId="49" fontId="16" fillId="0" borderId="13" xfId="0" applyNumberFormat="1" applyFont="1" applyFill="1" applyBorder="1" applyAlignment="1">
      <alignment horizontal="left"/>
    </xf>
    <xf numFmtId="0" fontId="16" fillId="0" borderId="16" xfId="0" applyNumberFormat="1" applyFont="1" applyFill="1" applyBorder="1" applyAlignment="1">
      <alignment horizontal="right"/>
    </xf>
    <xf numFmtId="0" fontId="16" fillId="0" borderId="13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16" fillId="0" borderId="15" xfId="58" applyNumberFormat="1" applyFont="1" applyFill="1" applyBorder="1" applyAlignment="1">
      <alignment horizontal="right"/>
      <protection/>
    </xf>
    <xf numFmtId="3" fontId="16" fillId="0" borderId="11" xfId="58" applyNumberFormat="1" applyFont="1" applyFill="1" applyBorder="1" applyAlignment="1">
      <alignment horizontal="right"/>
      <protection/>
    </xf>
    <xf numFmtId="3" fontId="16" fillId="0" borderId="19" xfId="58" applyNumberFormat="1" applyFont="1" applyFill="1" applyBorder="1" applyAlignment="1">
      <alignment horizontal="right"/>
      <protection/>
    </xf>
    <xf numFmtId="3" fontId="16" fillId="0" borderId="0" xfId="58" applyNumberFormat="1" applyFont="1" applyFill="1" applyBorder="1" applyAlignment="1">
      <alignment horizontal="right"/>
      <protection/>
    </xf>
    <xf numFmtId="3" fontId="16" fillId="0" borderId="18" xfId="58" applyNumberFormat="1" applyFont="1" applyFill="1" applyBorder="1" applyAlignment="1">
      <alignment horizontal="right"/>
      <protection/>
    </xf>
    <xf numFmtId="3" fontId="16" fillId="33" borderId="10" xfId="58" applyNumberFormat="1" applyFont="1" applyFill="1" applyBorder="1" applyAlignment="1">
      <alignment horizontal="right"/>
      <protection/>
    </xf>
    <xf numFmtId="3" fontId="16" fillId="33" borderId="0" xfId="58" applyNumberFormat="1" applyFont="1" applyFill="1" applyBorder="1" applyAlignment="1">
      <alignment horizontal="right"/>
      <protection/>
    </xf>
    <xf numFmtId="0" fontId="16" fillId="0" borderId="0" xfId="58" applyNumberFormat="1" applyFont="1" applyFill="1" applyBorder="1" applyAlignment="1">
      <alignment horizontal="right"/>
      <protection/>
    </xf>
    <xf numFmtId="3" fontId="16" fillId="0" borderId="10" xfId="58" applyNumberFormat="1" applyFont="1" applyFill="1" applyBorder="1">
      <alignment/>
      <protection/>
    </xf>
    <xf numFmtId="3" fontId="16" fillId="0" borderId="0" xfId="58" applyNumberFormat="1" applyFont="1" applyFill="1">
      <alignment/>
      <protection/>
    </xf>
    <xf numFmtId="3" fontId="16" fillId="33" borderId="16" xfId="58" applyNumberFormat="1" applyFont="1" applyFill="1" applyBorder="1" applyAlignment="1">
      <alignment horizontal="right"/>
      <protection/>
    </xf>
    <xf numFmtId="3" fontId="16" fillId="0" borderId="13" xfId="58" applyNumberFormat="1" applyFont="1" applyFill="1" applyBorder="1" applyAlignment="1">
      <alignment horizontal="right"/>
      <protection/>
    </xf>
    <xf numFmtId="3" fontId="16" fillId="33" borderId="13" xfId="58" applyNumberFormat="1" applyFont="1" applyFill="1" applyBorder="1" applyAlignment="1">
      <alignment horizontal="right"/>
      <protection/>
    </xf>
    <xf numFmtId="3" fontId="16" fillId="0" borderId="16" xfId="58" applyNumberFormat="1" applyFont="1" applyBorder="1">
      <alignment/>
      <protection/>
    </xf>
    <xf numFmtId="3" fontId="16" fillId="0" borderId="0" xfId="58" applyNumberFormat="1" applyFont="1">
      <alignment/>
      <protection/>
    </xf>
    <xf numFmtId="3" fontId="16" fillId="0" borderId="19" xfId="0" applyNumberFormat="1" applyFont="1" applyFill="1" applyBorder="1" applyAlignment="1">
      <alignment horizontal="right"/>
    </xf>
    <xf numFmtId="195" fontId="16" fillId="0" borderId="15" xfId="42" applyNumberFormat="1" applyFont="1" applyBorder="1" applyAlignment="1">
      <alignment/>
    </xf>
    <xf numFmtId="195" fontId="16" fillId="0" borderId="11" xfId="42" applyNumberFormat="1" applyFont="1" applyBorder="1" applyAlignment="1">
      <alignment/>
    </xf>
    <xf numFmtId="3" fontId="5" fillId="0" borderId="15" xfId="42" applyNumberFormat="1" applyFont="1" applyBorder="1" applyAlignment="1">
      <alignment/>
    </xf>
    <xf numFmtId="195" fontId="16" fillId="0" borderId="10" xfId="42" applyNumberFormat="1" applyFont="1" applyBorder="1" applyAlignment="1">
      <alignment/>
    </xf>
    <xf numFmtId="195" fontId="16" fillId="0" borderId="0" xfId="42" applyNumberFormat="1" applyFont="1" applyAlignment="1">
      <alignment/>
    </xf>
    <xf numFmtId="195" fontId="16" fillId="0" borderId="0" xfId="42" applyNumberFormat="1" applyFont="1" applyBorder="1" applyAlignment="1">
      <alignment/>
    </xf>
    <xf numFmtId="3" fontId="5" fillId="0" borderId="10" xfId="42" applyNumberFormat="1" applyFont="1" applyBorder="1" applyAlignment="1">
      <alignment/>
    </xf>
    <xf numFmtId="195" fontId="16" fillId="0" borderId="16" xfId="42" applyNumberFormat="1" applyFont="1" applyBorder="1" applyAlignment="1">
      <alignment/>
    </xf>
    <xf numFmtId="195" fontId="16" fillId="0" borderId="13" xfId="42" applyNumberFormat="1" applyFont="1" applyBorder="1" applyAlignment="1">
      <alignment/>
    </xf>
    <xf numFmtId="3" fontId="16" fillId="0" borderId="16" xfId="42" applyNumberFormat="1" applyFont="1" applyBorder="1" applyAlignment="1">
      <alignment horizontal="right"/>
    </xf>
    <xf numFmtId="0" fontId="16" fillId="0" borderId="13" xfId="42" applyNumberFormat="1" applyFont="1" applyBorder="1" applyAlignment="1">
      <alignment horizontal="right"/>
    </xf>
    <xf numFmtId="3" fontId="5" fillId="0" borderId="16" xfId="42" applyNumberFormat="1" applyFont="1" applyBorder="1" applyAlignment="1">
      <alignment/>
    </xf>
    <xf numFmtId="49" fontId="16" fillId="0" borderId="19" xfId="0" applyNumberFormat="1" applyFont="1" applyFill="1" applyBorder="1" applyAlignment="1">
      <alignment horizontal="left"/>
    </xf>
    <xf numFmtId="49" fontId="16" fillId="0" borderId="18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49" fontId="5" fillId="33" borderId="12" xfId="58" applyNumberFormat="1" applyFont="1" applyFill="1" applyBorder="1" applyAlignment="1">
      <alignment horizontal="right" vertical="center"/>
      <protection/>
    </xf>
    <xf numFmtId="195" fontId="4" fillId="0" borderId="0" xfId="0" applyNumberFormat="1" applyFont="1" applyAlignment="1">
      <alignment horizontal="right"/>
    </xf>
    <xf numFmtId="182" fontId="16" fillId="0" borderId="0" xfId="72" applyNumberFormat="1" applyFont="1" applyBorder="1" applyAlignment="1">
      <alignment vertical="center"/>
      <protection/>
    </xf>
    <xf numFmtId="179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6" fillId="0" borderId="23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3" fontId="5" fillId="33" borderId="12" xfId="67" applyNumberFormat="1" applyFont="1" applyFill="1" applyBorder="1" applyAlignment="1">
      <alignment horizontal="center" vertical="center"/>
      <protection/>
    </xf>
    <xf numFmtId="3" fontId="5" fillId="33" borderId="16" xfId="67" applyNumberFormat="1" applyFont="1" applyFill="1" applyBorder="1" applyAlignment="1">
      <alignment horizontal="center" vertical="center"/>
      <protection/>
    </xf>
    <xf numFmtId="3" fontId="5" fillId="33" borderId="13" xfId="67" applyNumberFormat="1" applyFont="1" applyFill="1" applyBorder="1" applyAlignment="1">
      <alignment horizontal="center" vertical="center"/>
      <protection/>
    </xf>
    <xf numFmtId="179" fontId="20" fillId="33" borderId="14" xfId="67" applyNumberFormat="1" applyFont="1" applyFill="1" applyBorder="1" applyAlignment="1">
      <alignment horizontal="center" vertical="center"/>
      <protection/>
    </xf>
    <xf numFmtId="179" fontId="20" fillId="33" borderId="12" xfId="67" applyNumberFormat="1" applyFont="1" applyFill="1" applyBorder="1" applyAlignment="1">
      <alignment horizontal="center" vertical="center"/>
      <protection/>
    </xf>
    <xf numFmtId="3" fontId="1" fillId="0" borderId="0" xfId="67" applyNumberFormat="1" applyFont="1" applyBorder="1" applyAlignment="1">
      <alignment horizontal="left"/>
      <protection/>
    </xf>
    <xf numFmtId="3" fontId="5" fillId="33" borderId="11" xfId="67" applyNumberFormat="1" applyFont="1" applyFill="1" applyBorder="1" applyAlignment="1">
      <alignment horizontal="center" vertical="center"/>
      <protection/>
    </xf>
    <xf numFmtId="3" fontId="5" fillId="33" borderId="14" xfId="67" applyNumberFormat="1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>
      <alignment horizontal="center" vertical="center" wrapText="1"/>
      <protection/>
    </xf>
    <xf numFmtId="0" fontId="5" fillId="33" borderId="13" xfId="58" applyFont="1" applyFill="1" applyBorder="1" applyAlignment="1">
      <alignment horizontal="center" vertical="center" wrapText="1"/>
      <protection/>
    </xf>
    <xf numFmtId="3" fontId="5" fillId="33" borderId="14" xfId="58" applyNumberFormat="1" applyFont="1" applyFill="1" applyBorder="1" applyAlignment="1">
      <alignment horizontal="center" vertical="center"/>
      <protection/>
    </xf>
    <xf numFmtId="3" fontId="5" fillId="33" borderId="12" xfId="58" applyNumberFormat="1" applyFont="1" applyFill="1" applyBorder="1" applyAlignment="1">
      <alignment horizontal="center" vertical="center"/>
      <protection/>
    </xf>
    <xf numFmtId="3" fontId="5" fillId="33" borderId="16" xfId="58" applyNumberFormat="1" applyFont="1" applyFill="1" applyBorder="1" applyAlignment="1">
      <alignment horizontal="center" vertical="center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182" fontId="20" fillId="33" borderId="14" xfId="58" applyNumberFormat="1" applyFont="1" applyFill="1" applyBorder="1" applyAlignment="1">
      <alignment horizontal="center" vertical="center"/>
      <protection/>
    </xf>
    <xf numFmtId="182" fontId="20" fillId="33" borderId="12" xfId="58" applyNumberFormat="1" applyFont="1" applyFill="1" applyBorder="1" applyAlignment="1">
      <alignment horizontal="center" vertical="center"/>
      <protection/>
    </xf>
    <xf numFmtId="182" fontId="5" fillId="0" borderId="14" xfId="58" applyNumberFormat="1" applyFont="1" applyBorder="1" applyAlignment="1">
      <alignment horizontal="center" vertical="center"/>
      <protection/>
    </xf>
    <xf numFmtId="182" fontId="5" fillId="0" borderId="12" xfId="58" applyNumberFormat="1" applyFont="1" applyBorder="1" applyAlignment="1">
      <alignment horizontal="center" vertical="center"/>
      <protection/>
    </xf>
    <xf numFmtId="0" fontId="5" fillId="0" borderId="19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/>
      <protection/>
    </xf>
    <xf numFmtId="0" fontId="5" fillId="0" borderId="11" xfId="58" applyFont="1" applyBorder="1" applyAlignment="1">
      <alignment horizontal="center" vertical="center"/>
      <protection/>
    </xf>
    <xf numFmtId="0" fontId="5" fillId="0" borderId="16" xfId="58" applyFont="1" applyBorder="1" applyAlignment="1">
      <alignment horizontal="center" vertical="center"/>
      <protection/>
    </xf>
    <xf numFmtId="0" fontId="5" fillId="0" borderId="13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horizontal="left"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16" fillId="33" borderId="0" xfId="58" applyFont="1" applyFill="1" applyBorder="1" applyAlignment="1">
      <alignment horizontal="center" vertical="center"/>
      <protection/>
    </xf>
    <xf numFmtId="0" fontId="5" fillId="33" borderId="14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  <xf numFmtId="182" fontId="20" fillId="0" borderId="14" xfId="58" applyNumberFormat="1" applyFont="1" applyBorder="1" applyAlignment="1">
      <alignment horizontal="center" vertical="center"/>
      <protection/>
    </xf>
    <xf numFmtId="0" fontId="20" fillId="0" borderId="12" xfId="58" applyFont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left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18" xfId="67"/>
    <cellStyle name="Normal 19" xfId="68"/>
    <cellStyle name="Normal 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8 2" xfId="76"/>
    <cellStyle name="Normal 9" xfId="77"/>
    <cellStyle name="Normal 9 2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8"/>
  <sheetViews>
    <sheetView zoomScaleSheetLayoutView="110" workbookViewId="0" topLeftCell="A82">
      <selection activeCell="F98" sqref="F98"/>
    </sheetView>
  </sheetViews>
  <sheetFormatPr defaultColWidth="8.8515625" defaultRowHeight="12.75"/>
  <cols>
    <col min="1" max="1" width="6.28125" style="3" customWidth="1"/>
    <col min="2" max="2" width="11.7109375" style="3" customWidth="1"/>
    <col min="3" max="11" width="8.57421875" style="3" customWidth="1"/>
    <col min="12" max="12" width="10.57421875" style="3" customWidth="1"/>
    <col min="13" max="16384" width="8.8515625" style="3" customWidth="1"/>
  </cols>
  <sheetData>
    <row r="1" spans="2:9" ht="18.75" customHeight="1">
      <c r="B1" s="1" t="s">
        <v>205</v>
      </c>
      <c r="C1" s="2"/>
      <c r="D1" s="2"/>
      <c r="E1" s="12"/>
      <c r="F1" s="2"/>
      <c r="G1" s="2"/>
      <c r="H1" s="2"/>
      <c r="I1" s="1"/>
    </row>
    <row r="2" ht="5.25" customHeight="1"/>
    <row r="3" spans="2:12" ht="15">
      <c r="B3" s="309" t="s">
        <v>100</v>
      </c>
      <c r="C3" s="302" t="s">
        <v>96</v>
      </c>
      <c r="D3" s="303"/>
      <c r="E3" s="304"/>
      <c r="F3" s="305" t="s">
        <v>97</v>
      </c>
      <c r="G3" s="306"/>
      <c r="H3" s="307"/>
      <c r="I3" s="303" t="s">
        <v>98</v>
      </c>
      <c r="J3" s="303"/>
      <c r="K3" s="303"/>
      <c r="L3" s="45" t="s">
        <v>99</v>
      </c>
    </row>
    <row r="4" spans="2:12" ht="15">
      <c r="B4" s="310"/>
      <c r="C4" s="46" t="s">
        <v>101</v>
      </c>
      <c r="D4" s="44" t="s">
        <v>102</v>
      </c>
      <c r="E4" s="47" t="s">
        <v>0</v>
      </c>
      <c r="F4" s="46" t="s">
        <v>1</v>
      </c>
      <c r="G4" s="44" t="s">
        <v>2</v>
      </c>
      <c r="H4" s="47" t="s">
        <v>0</v>
      </c>
      <c r="I4" s="44" t="s">
        <v>1</v>
      </c>
      <c r="J4" s="44" t="s">
        <v>2</v>
      </c>
      <c r="K4" s="44" t="s">
        <v>0</v>
      </c>
      <c r="L4" s="46" t="s">
        <v>103</v>
      </c>
    </row>
    <row r="5" spans="2:12" ht="15" hidden="1">
      <c r="B5" s="111">
        <v>2005</v>
      </c>
      <c r="C5" s="113">
        <v>98544</v>
      </c>
      <c r="D5" s="114">
        <v>3263</v>
      </c>
      <c r="E5" s="115">
        <f>C5+D5</f>
        <v>101807</v>
      </c>
      <c r="F5" s="112">
        <v>132200</v>
      </c>
      <c r="G5" s="112">
        <v>10557</v>
      </c>
      <c r="H5" s="112">
        <f>G5+F5</f>
        <v>142757</v>
      </c>
      <c r="I5" s="112">
        <v>134775</v>
      </c>
      <c r="J5" s="112">
        <v>10936</v>
      </c>
      <c r="K5" s="117">
        <f>J5+I5</f>
        <v>145711</v>
      </c>
      <c r="L5" s="113">
        <f>H5-K5</f>
        <v>-2954</v>
      </c>
    </row>
    <row r="6" spans="2:12" ht="15">
      <c r="B6" s="13">
        <v>2010</v>
      </c>
      <c r="C6" s="48">
        <v>126970</v>
      </c>
      <c r="D6" s="35">
        <v>2530</v>
      </c>
      <c r="E6" s="112">
        <f>C6+D6</f>
        <v>129500</v>
      </c>
      <c r="F6" s="48">
        <v>162052</v>
      </c>
      <c r="G6" s="35">
        <v>5539</v>
      </c>
      <c r="H6" s="116">
        <f>G6+F6</f>
        <v>167591</v>
      </c>
      <c r="I6" s="35">
        <v>164426</v>
      </c>
      <c r="J6" s="35">
        <v>6326</v>
      </c>
      <c r="K6" s="112">
        <f>J6+I6</f>
        <v>170752</v>
      </c>
      <c r="L6" s="50">
        <f>H6-K6</f>
        <v>-3161</v>
      </c>
    </row>
    <row r="7" spans="2:12" ht="15">
      <c r="B7" s="51">
        <v>2011</v>
      </c>
      <c r="C7" s="48">
        <v>124706</v>
      </c>
      <c r="D7" s="52">
        <v>2898</v>
      </c>
      <c r="E7" s="112">
        <f>C7+D7</f>
        <v>127604</v>
      </c>
      <c r="F7" s="54">
        <v>159660</v>
      </c>
      <c r="G7" s="52">
        <v>5738</v>
      </c>
      <c r="H7" s="116">
        <f>G7+F7</f>
        <v>165398</v>
      </c>
      <c r="I7" s="52">
        <v>163605</v>
      </c>
      <c r="J7" s="52">
        <v>6216</v>
      </c>
      <c r="K7" s="112">
        <f>J7+I7</f>
        <v>169821</v>
      </c>
      <c r="L7" s="55">
        <v>-4423</v>
      </c>
    </row>
    <row r="8" spans="2:12" ht="15">
      <c r="B8" s="13">
        <v>2012</v>
      </c>
      <c r="C8" s="54">
        <f aca="true" t="shared" si="0" ref="C8:K8">SUM(C13:C24)</f>
        <v>131945</v>
      </c>
      <c r="D8" s="52">
        <f t="shared" si="0"/>
        <v>2749</v>
      </c>
      <c r="E8" s="53">
        <f t="shared" si="0"/>
        <v>134694</v>
      </c>
      <c r="F8" s="54">
        <f t="shared" si="0"/>
        <v>167211</v>
      </c>
      <c r="G8" s="52">
        <f t="shared" si="0"/>
        <v>5509</v>
      </c>
      <c r="H8" s="53">
        <f t="shared" si="0"/>
        <v>172720</v>
      </c>
      <c r="I8" s="52">
        <f t="shared" si="0"/>
        <v>167842</v>
      </c>
      <c r="J8" s="52">
        <f t="shared" si="0"/>
        <v>6297</v>
      </c>
      <c r="K8" s="52">
        <f t="shared" si="0"/>
        <v>174139</v>
      </c>
      <c r="L8" s="50">
        <f>H8-K8</f>
        <v>-1419</v>
      </c>
    </row>
    <row r="9" spans="2:12" ht="15">
      <c r="B9" s="13">
        <v>2013</v>
      </c>
      <c r="C9" s="54">
        <v>122171</v>
      </c>
      <c r="D9" s="52">
        <v>2502</v>
      </c>
      <c r="E9" s="53">
        <f>C9+D9</f>
        <v>124673</v>
      </c>
      <c r="F9" s="54">
        <v>157542</v>
      </c>
      <c r="G9" s="52">
        <v>5335</v>
      </c>
      <c r="H9" s="53">
        <f>F9+G9</f>
        <v>162877</v>
      </c>
      <c r="I9" s="52">
        <v>162333</v>
      </c>
      <c r="J9" s="52">
        <v>5885</v>
      </c>
      <c r="K9" s="52">
        <f>SUM(I9:J9)</f>
        <v>168218</v>
      </c>
      <c r="L9" s="50">
        <f>H9-K9</f>
        <v>-5341</v>
      </c>
    </row>
    <row r="10" spans="2:12" ht="15">
      <c r="B10" s="13">
        <v>2014</v>
      </c>
      <c r="C10" s="54">
        <v>128623</v>
      </c>
      <c r="D10" s="52">
        <v>3172</v>
      </c>
      <c r="E10" s="53">
        <f>C10+D10</f>
        <v>131795</v>
      </c>
      <c r="F10" s="54">
        <v>166075</v>
      </c>
      <c r="G10" s="52">
        <v>7638</v>
      </c>
      <c r="H10" s="53">
        <f>F10+G10</f>
        <v>173713</v>
      </c>
      <c r="I10" s="52">
        <v>170742</v>
      </c>
      <c r="J10" s="52">
        <v>8275</v>
      </c>
      <c r="K10" s="52">
        <f>I10+J10</f>
        <v>179017</v>
      </c>
      <c r="L10" s="50">
        <f>H10-K10</f>
        <v>-5304</v>
      </c>
    </row>
    <row r="11" spans="2:12" ht="15">
      <c r="B11" s="13">
        <v>2015</v>
      </c>
      <c r="C11" s="54">
        <f aca="true" t="shared" si="1" ref="C11:L11">SUM(C30:C41)</f>
        <v>135012</v>
      </c>
      <c r="D11" s="52">
        <f t="shared" si="1"/>
        <v>4031</v>
      </c>
      <c r="E11" s="53">
        <f t="shared" si="1"/>
        <v>139043</v>
      </c>
      <c r="F11" s="54">
        <f t="shared" si="1"/>
        <v>176782</v>
      </c>
      <c r="G11" s="52">
        <f t="shared" si="1"/>
        <v>8248</v>
      </c>
      <c r="H11" s="53">
        <f t="shared" si="1"/>
        <v>185030</v>
      </c>
      <c r="I11" s="52">
        <f t="shared" si="1"/>
        <v>181343</v>
      </c>
      <c r="J11" s="52">
        <f t="shared" si="1"/>
        <v>8867</v>
      </c>
      <c r="K11" s="52">
        <f t="shared" si="1"/>
        <v>190210</v>
      </c>
      <c r="L11" s="55">
        <f t="shared" si="1"/>
        <v>-5180</v>
      </c>
    </row>
    <row r="12" spans="2:12" s="229" customFormat="1" ht="15" customHeight="1" hidden="1">
      <c r="B12" s="308" t="s">
        <v>133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</row>
    <row r="13" spans="2:12" ht="12" customHeight="1" hidden="1">
      <c r="B13" s="230" t="s">
        <v>109</v>
      </c>
      <c r="C13" s="231">
        <v>9480</v>
      </c>
      <c r="D13" s="232">
        <v>133</v>
      </c>
      <c r="E13" s="233">
        <f aca="true" t="shared" si="2" ref="E13:E18">SUM(C13:D13)</f>
        <v>9613</v>
      </c>
      <c r="F13" s="232">
        <v>13878</v>
      </c>
      <c r="G13" s="232">
        <v>267</v>
      </c>
      <c r="H13" s="232">
        <f aca="true" t="shared" si="3" ref="H13:H24">SUM(F13:G13)</f>
        <v>14145</v>
      </c>
      <c r="I13" s="231">
        <v>18055</v>
      </c>
      <c r="J13" s="234">
        <v>554</v>
      </c>
      <c r="K13" s="235">
        <f aca="true" t="shared" si="4" ref="K13:K18">SUM(I13:J13)</f>
        <v>18609</v>
      </c>
      <c r="L13" s="236">
        <f aca="true" t="shared" si="5" ref="L13:L24">H13-K13</f>
        <v>-4464</v>
      </c>
    </row>
    <row r="14" spans="2:12" ht="12" customHeight="1" hidden="1">
      <c r="B14" s="237" t="s">
        <v>104</v>
      </c>
      <c r="C14" s="238">
        <v>7033</v>
      </c>
      <c r="D14" s="239">
        <v>212</v>
      </c>
      <c r="E14" s="240">
        <f t="shared" si="2"/>
        <v>7245</v>
      </c>
      <c r="F14" s="241">
        <v>9453</v>
      </c>
      <c r="G14" s="241">
        <v>369</v>
      </c>
      <c r="H14" s="241">
        <f t="shared" si="3"/>
        <v>9822</v>
      </c>
      <c r="I14" s="242">
        <v>12300</v>
      </c>
      <c r="J14" s="243">
        <v>449</v>
      </c>
      <c r="K14" s="244">
        <f t="shared" si="4"/>
        <v>12749</v>
      </c>
      <c r="L14" s="245">
        <f t="shared" si="5"/>
        <v>-2927</v>
      </c>
    </row>
    <row r="15" spans="2:12" ht="12" customHeight="1" hidden="1">
      <c r="B15" s="237" t="s">
        <v>110</v>
      </c>
      <c r="C15" s="242">
        <v>8926</v>
      </c>
      <c r="D15" s="241">
        <v>152</v>
      </c>
      <c r="E15" s="240">
        <f t="shared" si="2"/>
        <v>9078</v>
      </c>
      <c r="F15" s="241">
        <v>11504</v>
      </c>
      <c r="G15" s="241">
        <v>359</v>
      </c>
      <c r="H15" s="241">
        <f t="shared" si="3"/>
        <v>11863</v>
      </c>
      <c r="I15" s="242">
        <v>11034</v>
      </c>
      <c r="J15" s="243">
        <v>374</v>
      </c>
      <c r="K15" s="244">
        <f t="shared" si="4"/>
        <v>11408</v>
      </c>
      <c r="L15" s="245">
        <f t="shared" si="5"/>
        <v>455</v>
      </c>
    </row>
    <row r="16" spans="2:12" ht="12" customHeight="1" hidden="1">
      <c r="B16" s="237" t="s">
        <v>105</v>
      </c>
      <c r="C16" s="242">
        <v>10095</v>
      </c>
      <c r="D16" s="241">
        <v>104</v>
      </c>
      <c r="E16" s="240">
        <f t="shared" si="2"/>
        <v>10199</v>
      </c>
      <c r="F16" s="239">
        <v>13157</v>
      </c>
      <c r="G16" s="241">
        <v>820</v>
      </c>
      <c r="H16" s="241">
        <f t="shared" si="3"/>
        <v>13977</v>
      </c>
      <c r="I16" s="242">
        <v>12989</v>
      </c>
      <c r="J16" s="241">
        <v>1012</v>
      </c>
      <c r="K16" s="240">
        <f t="shared" si="4"/>
        <v>14001</v>
      </c>
      <c r="L16" s="245">
        <f t="shared" si="5"/>
        <v>-24</v>
      </c>
    </row>
    <row r="17" spans="2:12" ht="12" customHeight="1" hidden="1">
      <c r="B17" s="237" t="s">
        <v>111</v>
      </c>
      <c r="C17" s="242">
        <v>11908</v>
      </c>
      <c r="D17" s="241">
        <v>502</v>
      </c>
      <c r="E17" s="240">
        <f t="shared" si="2"/>
        <v>12410</v>
      </c>
      <c r="F17" s="239">
        <v>15264</v>
      </c>
      <c r="G17" s="241">
        <v>730</v>
      </c>
      <c r="H17" s="241">
        <f t="shared" si="3"/>
        <v>15994</v>
      </c>
      <c r="I17" s="242">
        <v>11514</v>
      </c>
      <c r="J17" s="243">
        <v>485</v>
      </c>
      <c r="K17" s="244">
        <f t="shared" si="4"/>
        <v>11999</v>
      </c>
      <c r="L17" s="245">
        <f t="shared" si="5"/>
        <v>3995</v>
      </c>
    </row>
    <row r="18" spans="2:12" ht="12" customHeight="1" hidden="1">
      <c r="B18" s="237" t="s">
        <v>106</v>
      </c>
      <c r="C18" s="242">
        <v>13883</v>
      </c>
      <c r="D18" s="241">
        <v>379</v>
      </c>
      <c r="E18" s="240">
        <f t="shared" si="2"/>
        <v>14262</v>
      </c>
      <c r="F18" s="239">
        <v>16747</v>
      </c>
      <c r="G18" s="105">
        <v>535</v>
      </c>
      <c r="H18" s="105">
        <f t="shared" si="3"/>
        <v>17282</v>
      </c>
      <c r="I18" s="238">
        <v>16316</v>
      </c>
      <c r="J18" s="246">
        <v>849</v>
      </c>
      <c r="K18" s="240">
        <f t="shared" si="4"/>
        <v>17165</v>
      </c>
      <c r="L18" s="245">
        <f t="shared" si="5"/>
        <v>117</v>
      </c>
    </row>
    <row r="19" spans="2:12" ht="12" customHeight="1" hidden="1">
      <c r="B19" s="237" t="s">
        <v>107</v>
      </c>
      <c r="C19" s="242">
        <v>14913</v>
      </c>
      <c r="D19" s="239">
        <v>135</v>
      </c>
      <c r="E19" s="244">
        <f>SUM(C19:D19)</f>
        <v>15048</v>
      </c>
      <c r="F19" s="239">
        <v>17705</v>
      </c>
      <c r="G19" s="239">
        <v>261</v>
      </c>
      <c r="H19" s="239">
        <f t="shared" si="3"/>
        <v>17966</v>
      </c>
      <c r="I19" s="165">
        <v>18995</v>
      </c>
      <c r="J19" s="184">
        <v>319</v>
      </c>
      <c r="K19" s="247">
        <f aca="true" t="shared" si="6" ref="K19:K24">SUM(I19:J19)</f>
        <v>19314</v>
      </c>
      <c r="L19" s="245">
        <f t="shared" si="5"/>
        <v>-1348</v>
      </c>
    </row>
    <row r="20" spans="2:12" ht="12" customHeight="1" hidden="1">
      <c r="B20" s="237" t="s">
        <v>112</v>
      </c>
      <c r="C20" s="238">
        <v>10228</v>
      </c>
      <c r="D20" s="241">
        <v>205</v>
      </c>
      <c r="E20" s="240">
        <f>SUM(C20:D20)</f>
        <v>10433</v>
      </c>
      <c r="F20" s="241">
        <v>12509</v>
      </c>
      <c r="G20" s="241">
        <v>334</v>
      </c>
      <c r="H20" s="241">
        <f t="shared" si="3"/>
        <v>12843</v>
      </c>
      <c r="I20" s="165">
        <v>13921</v>
      </c>
      <c r="J20" s="184">
        <v>453</v>
      </c>
      <c r="K20" s="247">
        <f t="shared" si="6"/>
        <v>14374</v>
      </c>
      <c r="L20" s="245">
        <f t="shared" si="5"/>
        <v>-1531</v>
      </c>
    </row>
    <row r="21" spans="2:12" ht="12" customHeight="1" hidden="1">
      <c r="B21" s="237" t="s">
        <v>113</v>
      </c>
      <c r="C21" s="238">
        <v>10749</v>
      </c>
      <c r="D21" s="241">
        <v>267</v>
      </c>
      <c r="E21" s="240">
        <f>SUM(C21:D21)</f>
        <v>11016</v>
      </c>
      <c r="F21" s="241">
        <v>13653</v>
      </c>
      <c r="G21" s="241">
        <v>422</v>
      </c>
      <c r="H21" s="241">
        <f t="shared" si="3"/>
        <v>14075</v>
      </c>
      <c r="I21" s="238">
        <v>13743</v>
      </c>
      <c r="J21" s="243">
        <v>329</v>
      </c>
      <c r="K21" s="240">
        <f t="shared" si="6"/>
        <v>14072</v>
      </c>
      <c r="L21" s="245">
        <f t="shared" si="5"/>
        <v>3</v>
      </c>
    </row>
    <row r="22" spans="2:12" ht="12" customHeight="1" hidden="1">
      <c r="B22" s="237" t="s">
        <v>115</v>
      </c>
      <c r="C22" s="238">
        <v>9604</v>
      </c>
      <c r="D22" s="241">
        <v>97</v>
      </c>
      <c r="E22" s="240">
        <f>SUM(C22:D22)</f>
        <v>9701</v>
      </c>
      <c r="F22" s="241">
        <v>12378</v>
      </c>
      <c r="G22" s="241">
        <v>330</v>
      </c>
      <c r="H22" s="241">
        <f t="shared" si="3"/>
        <v>12708</v>
      </c>
      <c r="I22" s="242">
        <v>13764</v>
      </c>
      <c r="J22" s="243">
        <v>460</v>
      </c>
      <c r="K22" s="244">
        <f t="shared" si="6"/>
        <v>14224</v>
      </c>
      <c r="L22" s="245">
        <f t="shared" si="5"/>
        <v>-1516</v>
      </c>
    </row>
    <row r="23" spans="2:12" ht="12" customHeight="1" hidden="1">
      <c r="B23" s="237" t="s">
        <v>108</v>
      </c>
      <c r="C23" s="238">
        <v>9190</v>
      </c>
      <c r="D23" s="241">
        <v>266</v>
      </c>
      <c r="E23" s="240">
        <f>SUM(C23:D23)</f>
        <v>9456</v>
      </c>
      <c r="F23" s="241">
        <v>11943</v>
      </c>
      <c r="G23" s="241">
        <v>539</v>
      </c>
      <c r="H23" s="241">
        <f t="shared" si="3"/>
        <v>12482</v>
      </c>
      <c r="I23" s="242">
        <v>11369</v>
      </c>
      <c r="J23" s="243">
        <v>395</v>
      </c>
      <c r="K23" s="244">
        <f t="shared" si="6"/>
        <v>11764</v>
      </c>
      <c r="L23" s="245">
        <f t="shared" si="5"/>
        <v>718</v>
      </c>
    </row>
    <row r="24" spans="2:12" ht="12" customHeight="1" hidden="1">
      <c r="B24" s="237" t="s">
        <v>114</v>
      </c>
      <c r="C24" s="238">
        <v>15936</v>
      </c>
      <c r="D24" s="241">
        <v>297</v>
      </c>
      <c r="E24" s="240">
        <v>16233</v>
      </c>
      <c r="F24" s="241">
        <v>19020</v>
      </c>
      <c r="G24" s="241">
        <v>543</v>
      </c>
      <c r="H24" s="241">
        <f t="shared" si="3"/>
        <v>19563</v>
      </c>
      <c r="I24" s="242">
        <v>13842</v>
      </c>
      <c r="J24" s="243">
        <v>618</v>
      </c>
      <c r="K24" s="244">
        <f t="shared" si="6"/>
        <v>14460</v>
      </c>
      <c r="L24" s="245">
        <f t="shared" si="5"/>
        <v>5103</v>
      </c>
    </row>
    <row r="25" spans="2:12" ht="12" customHeight="1">
      <c r="B25" s="94">
        <v>2016</v>
      </c>
      <c r="C25" s="58">
        <f aca="true" t="shared" si="7" ref="C25:L25">SUM(C43:C54)</f>
        <v>140288</v>
      </c>
      <c r="D25" s="58">
        <f t="shared" si="7"/>
        <v>5801</v>
      </c>
      <c r="E25" s="59">
        <f t="shared" si="7"/>
        <v>146089</v>
      </c>
      <c r="F25" s="58">
        <f t="shared" si="7"/>
        <v>186810</v>
      </c>
      <c r="G25" s="58">
        <f t="shared" si="7"/>
        <v>10586</v>
      </c>
      <c r="H25" s="59">
        <f t="shared" si="7"/>
        <v>197396</v>
      </c>
      <c r="I25" s="35">
        <f t="shared" si="7"/>
        <v>193759</v>
      </c>
      <c r="J25" s="35">
        <f t="shared" si="7"/>
        <v>9955</v>
      </c>
      <c r="K25" s="49">
        <f t="shared" si="7"/>
        <v>203714</v>
      </c>
      <c r="L25" s="35">
        <f t="shared" si="7"/>
        <v>-6318</v>
      </c>
    </row>
    <row r="26" spans="2:12" ht="12" customHeight="1">
      <c r="B26" s="96">
        <v>2017</v>
      </c>
      <c r="C26" s="55">
        <f aca="true" t="shared" si="8" ref="C26:L26">SUM(C56:C67)</f>
        <v>153468</v>
      </c>
      <c r="D26" s="58">
        <f t="shared" si="8"/>
        <v>4047</v>
      </c>
      <c r="E26" s="59">
        <f t="shared" si="8"/>
        <v>157515</v>
      </c>
      <c r="F26" s="58">
        <f t="shared" si="8"/>
        <v>204105</v>
      </c>
      <c r="G26" s="58">
        <f t="shared" si="8"/>
        <v>8135</v>
      </c>
      <c r="H26" s="58">
        <f t="shared" si="8"/>
        <v>212240</v>
      </c>
      <c r="I26" s="48">
        <f t="shared" si="8"/>
        <v>210827</v>
      </c>
      <c r="J26" s="35">
        <f t="shared" si="8"/>
        <v>9228</v>
      </c>
      <c r="K26" s="49">
        <f t="shared" si="8"/>
        <v>220055</v>
      </c>
      <c r="L26" s="35">
        <f t="shared" si="8"/>
        <v>-7815</v>
      </c>
    </row>
    <row r="27" spans="2:12" ht="12" customHeight="1">
      <c r="B27" s="96">
        <v>2018</v>
      </c>
      <c r="C27" s="55">
        <f>SUM(C69:C80)</f>
        <v>167651</v>
      </c>
      <c r="D27" s="58">
        <f aca="true" t="shared" si="9" ref="D27:L27">SUM(D69:D80)</f>
        <v>4845</v>
      </c>
      <c r="E27" s="58">
        <f t="shared" si="9"/>
        <v>172496</v>
      </c>
      <c r="F27" s="55">
        <f t="shared" si="9"/>
        <v>227487</v>
      </c>
      <c r="G27" s="58">
        <f t="shared" si="9"/>
        <v>9019</v>
      </c>
      <c r="H27" s="59">
        <f t="shared" si="9"/>
        <v>236506</v>
      </c>
      <c r="I27" s="58">
        <f t="shared" si="9"/>
        <v>231724</v>
      </c>
      <c r="J27" s="58">
        <f t="shared" si="9"/>
        <v>8825</v>
      </c>
      <c r="K27" s="58">
        <f t="shared" si="9"/>
        <v>240549</v>
      </c>
      <c r="L27" s="55">
        <f t="shared" si="9"/>
        <v>-4043</v>
      </c>
    </row>
    <row r="28" spans="2:12" ht="12" customHeight="1">
      <c r="B28" s="95">
        <v>2019</v>
      </c>
      <c r="C28" s="97">
        <f>SUM(C82:C93)</f>
        <v>173920</v>
      </c>
      <c r="D28" s="56">
        <f aca="true" t="shared" si="10" ref="D28:L28">SUM(D82:D93)</f>
        <v>6938</v>
      </c>
      <c r="E28" s="57">
        <f t="shared" si="10"/>
        <v>180858</v>
      </c>
      <c r="F28" s="56">
        <f t="shared" si="10"/>
        <v>239437</v>
      </c>
      <c r="G28" s="56">
        <f t="shared" si="10"/>
        <v>10534</v>
      </c>
      <c r="H28" s="56">
        <f t="shared" si="10"/>
        <v>249971</v>
      </c>
      <c r="I28" s="97">
        <f t="shared" si="10"/>
        <v>248499</v>
      </c>
      <c r="J28" s="56">
        <f t="shared" si="10"/>
        <v>9835</v>
      </c>
      <c r="K28" s="57">
        <f t="shared" si="10"/>
        <v>258334</v>
      </c>
      <c r="L28" s="56">
        <f t="shared" si="10"/>
        <v>-8363</v>
      </c>
    </row>
    <row r="29" spans="2:12" ht="15" customHeight="1" hidden="1">
      <c r="B29" s="300">
        <v>2015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</row>
    <row r="30" spans="2:12" ht="12.75" customHeight="1" hidden="1">
      <c r="B30" s="248" t="s">
        <v>109</v>
      </c>
      <c r="C30" s="162">
        <v>10519</v>
      </c>
      <c r="D30" s="164">
        <v>198</v>
      </c>
      <c r="E30" s="164">
        <f>SUM(C30:D30)</f>
        <v>10717</v>
      </c>
      <c r="F30" s="162">
        <v>15260</v>
      </c>
      <c r="G30" s="164">
        <v>556</v>
      </c>
      <c r="H30" s="164">
        <f aca="true" t="shared" si="11" ref="H30:H37">SUM(F30:G30)</f>
        <v>15816</v>
      </c>
      <c r="I30" s="162">
        <v>19039</v>
      </c>
      <c r="J30" s="164">
        <v>764</v>
      </c>
      <c r="K30" s="164">
        <f>I30+J30</f>
        <v>19803</v>
      </c>
      <c r="L30" s="249">
        <f aca="true" t="shared" si="12" ref="L30:L36">H30-K30</f>
        <v>-3987</v>
      </c>
    </row>
    <row r="31" spans="2:12" ht="12.75" customHeight="1" hidden="1">
      <c r="B31" s="250" t="s">
        <v>104</v>
      </c>
      <c r="C31" s="165">
        <v>7163</v>
      </c>
      <c r="D31" s="105">
        <v>277</v>
      </c>
      <c r="E31" s="105">
        <f>SUM(C31:D31)</f>
        <v>7440</v>
      </c>
      <c r="F31" s="165">
        <v>9808</v>
      </c>
      <c r="G31" s="105">
        <v>566</v>
      </c>
      <c r="H31" s="105">
        <f t="shared" si="11"/>
        <v>10374</v>
      </c>
      <c r="I31" s="165">
        <v>12126</v>
      </c>
      <c r="J31" s="105">
        <v>633</v>
      </c>
      <c r="K31" s="105">
        <f aca="true" t="shared" si="13" ref="K31:K41">I31+J31</f>
        <v>12759</v>
      </c>
      <c r="L31" s="50">
        <f t="shared" si="12"/>
        <v>-2385</v>
      </c>
    </row>
    <row r="32" spans="2:12" ht="12.75" customHeight="1" hidden="1">
      <c r="B32" s="250" t="s">
        <v>110</v>
      </c>
      <c r="C32" s="165">
        <v>8521</v>
      </c>
      <c r="D32" s="105">
        <v>124</v>
      </c>
      <c r="E32" s="105">
        <f>SUM(C32:D32)</f>
        <v>8645</v>
      </c>
      <c r="F32" s="165">
        <v>11863</v>
      </c>
      <c r="G32" s="105">
        <v>459</v>
      </c>
      <c r="H32" s="105">
        <f t="shared" si="11"/>
        <v>12322</v>
      </c>
      <c r="I32" s="165">
        <v>12629</v>
      </c>
      <c r="J32" s="105">
        <v>579</v>
      </c>
      <c r="K32" s="105">
        <f t="shared" si="13"/>
        <v>13208</v>
      </c>
      <c r="L32" s="50">
        <f t="shared" si="12"/>
        <v>-886</v>
      </c>
    </row>
    <row r="33" spans="2:12" ht="12.75" customHeight="1" hidden="1">
      <c r="B33" s="250" t="s">
        <v>105</v>
      </c>
      <c r="C33" s="165">
        <v>9112</v>
      </c>
      <c r="D33" s="105">
        <v>131</v>
      </c>
      <c r="E33" s="105">
        <v>9243</v>
      </c>
      <c r="F33" s="251">
        <v>12747</v>
      </c>
      <c r="G33" s="105">
        <v>816</v>
      </c>
      <c r="H33" s="105">
        <f t="shared" si="11"/>
        <v>13563</v>
      </c>
      <c r="I33" s="165">
        <v>13533</v>
      </c>
      <c r="J33" s="105">
        <v>890</v>
      </c>
      <c r="K33" s="105">
        <f t="shared" si="13"/>
        <v>14423</v>
      </c>
      <c r="L33" s="50">
        <f t="shared" si="12"/>
        <v>-860</v>
      </c>
    </row>
    <row r="34" spans="2:12" ht="12.75" customHeight="1" hidden="1">
      <c r="B34" s="250" t="s">
        <v>111</v>
      </c>
      <c r="C34" s="165">
        <v>10681</v>
      </c>
      <c r="D34" s="105">
        <v>218</v>
      </c>
      <c r="E34" s="105">
        <f>SUM(C34:D34)</f>
        <v>10899</v>
      </c>
      <c r="F34" s="165">
        <v>14518</v>
      </c>
      <c r="G34" s="105">
        <v>730</v>
      </c>
      <c r="H34" s="105">
        <f t="shared" si="11"/>
        <v>15248</v>
      </c>
      <c r="I34" s="165">
        <v>13221</v>
      </c>
      <c r="J34" s="105">
        <v>881</v>
      </c>
      <c r="K34" s="105">
        <f t="shared" si="13"/>
        <v>14102</v>
      </c>
      <c r="L34" s="50">
        <f t="shared" si="12"/>
        <v>1146</v>
      </c>
    </row>
    <row r="35" spans="2:12" ht="12.75" customHeight="1" hidden="1">
      <c r="B35" s="250" t="s">
        <v>106</v>
      </c>
      <c r="C35" s="165">
        <v>11260</v>
      </c>
      <c r="D35" s="105">
        <v>515</v>
      </c>
      <c r="E35" s="105">
        <f>SUM(C35:D35)</f>
        <v>11775</v>
      </c>
      <c r="F35" s="165">
        <v>14466</v>
      </c>
      <c r="G35" s="105">
        <v>835</v>
      </c>
      <c r="H35" s="105">
        <v>15301</v>
      </c>
      <c r="I35" s="165">
        <v>12756</v>
      </c>
      <c r="J35" s="252">
        <v>819</v>
      </c>
      <c r="K35" s="105">
        <f t="shared" si="13"/>
        <v>13575</v>
      </c>
      <c r="L35" s="50">
        <f t="shared" si="12"/>
        <v>1726</v>
      </c>
    </row>
    <row r="36" spans="2:12" ht="12.75" customHeight="1" hidden="1">
      <c r="B36" s="250" t="s">
        <v>107</v>
      </c>
      <c r="C36" s="165">
        <v>15137</v>
      </c>
      <c r="D36" s="105">
        <v>232</v>
      </c>
      <c r="E36" s="105">
        <f>SUM(C36:D36)</f>
        <v>15369</v>
      </c>
      <c r="F36" s="165">
        <v>18756</v>
      </c>
      <c r="G36" s="105">
        <v>457</v>
      </c>
      <c r="H36" s="105">
        <f t="shared" si="11"/>
        <v>19213</v>
      </c>
      <c r="I36" s="165">
        <v>19418</v>
      </c>
      <c r="J36" s="105">
        <v>474</v>
      </c>
      <c r="K36" s="105">
        <f t="shared" si="13"/>
        <v>19892</v>
      </c>
      <c r="L36" s="50">
        <f t="shared" si="12"/>
        <v>-679</v>
      </c>
    </row>
    <row r="37" spans="2:12" ht="12.75" customHeight="1" hidden="1">
      <c r="B37" s="250" t="s">
        <v>112</v>
      </c>
      <c r="C37" s="165">
        <v>12605</v>
      </c>
      <c r="D37" s="105">
        <v>229</v>
      </c>
      <c r="E37" s="105">
        <f>SUM(C37:D37)</f>
        <v>12834</v>
      </c>
      <c r="F37" s="165">
        <v>15920</v>
      </c>
      <c r="G37" s="105">
        <v>304</v>
      </c>
      <c r="H37" s="105">
        <f t="shared" si="11"/>
        <v>16224</v>
      </c>
      <c r="I37" s="165">
        <v>17034</v>
      </c>
      <c r="J37" s="252">
        <v>571</v>
      </c>
      <c r="K37" s="105">
        <f t="shared" si="13"/>
        <v>17605</v>
      </c>
      <c r="L37" s="50">
        <f>H37-K37</f>
        <v>-1381</v>
      </c>
    </row>
    <row r="38" spans="2:12" ht="12.75" customHeight="1" hidden="1">
      <c r="B38" s="250" t="s">
        <v>113</v>
      </c>
      <c r="C38" s="165">
        <v>12709</v>
      </c>
      <c r="D38" s="105">
        <v>384</v>
      </c>
      <c r="E38" s="105">
        <f>C38+D38</f>
        <v>13093</v>
      </c>
      <c r="F38" s="165">
        <v>16230</v>
      </c>
      <c r="G38" s="105">
        <v>566</v>
      </c>
      <c r="H38" s="105">
        <f>F38+G38</f>
        <v>16796</v>
      </c>
      <c r="I38" s="165">
        <v>16280</v>
      </c>
      <c r="J38" s="252">
        <v>612</v>
      </c>
      <c r="K38" s="105">
        <f t="shared" si="13"/>
        <v>16892</v>
      </c>
      <c r="L38" s="50">
        <f>H38-K38</f>
        <v>-96</v>
      </c>
    </row>
    <row r="39" spans="2:12" ht="12.75" customHeight="1" hidden="1">
      <c r="B39" s="250" t="s">
        <v>115</v>
      </c>
      <c r="C39" s="165">
        <v>10987</v>
      </c>
      <c r="D39" s="105">
        <v>633</v>
      </c>
      <c r="E39" s="105">
        <f>C39+D39</f>
        <v>11620</v>
      </c>
      <c r="F39" s="165">
        <v>13983</v>
      </c>
      <c r="G39" s="105">
        <v>1068</v>
      </c>
      <c r="H39" s="105">
        <f>F39+G39</f>
        <v>15051</v>
      </c>
      <c r="I39" s="165">
        <v>16090</v>
      </c>
      <c r="J39" s="252">
        <v>1023</v>
      </c>
      <c r="K39" s="105">
        <f t="shared" si="13"/>
        <v>17113</v>
      </c>
      <c r="L39" s="50">
        <f>H39-K39</f>
        <v>-2062</v>
      </c>
    </row>
    <row r="40" spans="2:12" ht="12.75" customHeight="1" hidden="1">
      <c r="B40" s="250" t="s">
        <v>108</v>
      </c>
      <c r="C40" s="165">
        <v>9170</v>
      </c>
      <c r="D40" s="105">
        <v>427</v>
      </c>
      <c r="E40" s="105">
        <f>C40+D40</f>
        <v>9597</v>
      </c>
      <c r="F40" s="165">
        <v>12357</v>
      </c>
      <c r="G40" s="105">
        <v>696</v>
      </c>
      <c r="H40" s="105">
        <f>F40+G40</f>
        <v>13053</v>
      </c>
      <c r="I40" s="253">
        <v>13276</v>
      </c>
      <c r="J40" s="252">
        <v>727</v>
      </c>
      <c r="K40" s="105">
        <f t="shared" si="13"/>
        <v>14003</v>
      </c>
      <c r="L40" s="50">
        <f>H40-K40</f>
        <v>-950</v>
      </c>
    </row>
    <row r="41" spans="2:12" ht="12.75" customHeight="1" hidden="1">
      <c r="B41" s="254" t="s">
        <v>114</v>
      </c>
      <c r="C41" s="167">
        <v>17148</v>
      </c>
      <c r="D41" s="169">
        <v>663</v>
      </c>
      <c r="E41" s="169">
        <f>SUM(C41:D41)</f>
        <v>17811</v>
      </c>
      <c r="F41" s="167">
        <v>20874</v>
      </c>
      <c r="G41" s="169">
        <v>1195</v>
      </c>
      <c r="H41" s="169">
        <f>SUM(F41:G41)</f>
        <v>22069</v>
      </c>
      <c r="I41" s="255">
        <v>15941</v>
      </c>
      <c r="J41" s="256">
        <v>894</v>
      </c>
      <c r="K41" s="257">
        <f t="shared" si="13"/>
        <v>16835</v>
      </c>
      <c r="L41" s="258">
        <f>H41-K41</f>
        <v>5234</v>
      </c>
    </row>
    <row r="42" spans="2:12" ht="15" customHeight="1" hidden="1">
      <c r="B42" s="300">
        <v>2016</v>
      </c>
      <c r="C42" s="301"/>
      <c r="D42" s="301"/>
      <c r="E42" s="301"/>
      <c r="F42" s="301"/>
      <c r="G42" s="301"/>
      <c r="H42" s="301"/>
      <c r="I42" s="301"/>
      <c r="J42" s="301"/>
      <c r="K42" s="301"/>
      <c r="L42" s="301"/>
    </row>
    <row r="43" spans="2:12" ht="12.75" customHeight="1" hidden="1">
      <c r="B43" s="248" t="s">
        <v>109</v>
      </c>
      <c r="C43" s="259">
        <v>11701</v>
      </c>
      <c r="D43" s="260">
        <v>394</v>
      </c>
      <c r="E43" s="260">
        <f aca="true" t="shared" si="14" ref="E43:E54">C43+D43</f>
        <v>12095</v>
      </c>
      <c r="F43" s="259">
        <v>17306</v>
      </c>
      <c r="G43" s="260">
        <v>741</v>
      </c>
      <c r="H43" s="260">
        <f aca="true" t="shared" si="15" ref="H43:H54">SUM(F43:G43)</f>
        <v>18047</v>
      </c>
      <c r="I43" s="259">
        <v>22657</v>
      </c>
      <c r="J43" s="260">
        <v>746</v>
      </c>
      <c r="K43" s="261">
        <f aca="true" t="shared" si="16" ref="K43:K54">I43+J43</f>
        <v>23403</v>
      </c>
      <c r="L43" s="249">
        <f aca="true" t="shared" si="17" ref="L43:L48">H43-K43</f>
        <v>-5356</v>
      </c>
    </row>
    <row r="44" spans="2:12" ht="12.75" customHeight="1" hidden="1">
      <c r="B44" s="250" t="s">
        <v>104</v>
      </c>
      <c r="C44" s="251">
        <v>7931</v>
      </c>
      <c r="D44" s="262">
        <v>295</v>
      </c>
      <c r="E44" s="262">
        <f t="shared" si="14"/>
        <v>8226</v>
      </c>
      <c r="F44" s="251">
        <v>11136</v>
      </c>
      <c r="G44" s="262">
        <v>448</v>
      </c>
      <c r="H44" s="262">
        <f t="shared" si="15"/>
        <v>11584</v>
      </c>
      <c r="I44" s="251">
        <v>13168</v>
      </c>
      <c r="J44" s="262">
        <v>495</v>
      </c>
      <c r="K44" s="263">
        <f t="shared" si="16"/>
        <v>13663</v>
      </c>
      <c r="L44" s="50">
        <f t="shared" si="17"/>
        <v>-2079</v>
      </c>
    </row>
    <row r="45" spans="2:12" ht="12.75" customHeight="1" hidden="1">
      <c r="B45" s="250" t="s">
        <v>110</v>
      </c>
      <c r="C45" s="264">
        <v>9590</v>
      </c>
      <c r="D45" s="265">
        <v>392</v>
      </c>
      <c r="E45" s="265">
        <f t="shared" si="14"/>
        <v>9982</v>
      </c>
      <c r="F45" s="251">
        <v>12864</v>
      </c>
      <c r="G45" s="262">
        <v>704</v>
      </c>
      <c r="H45" s="262">
        <f t="shared" si="15"/>
        <v>13568</v>
      </c>
      <c r="I45" s="251">
        <v>13550</v>
      </c>
      <c r="J45" s="262">
        <v>1082</v>
      </c>
      <c r="K45" s="263">
        <f t="shared" si="16"/>
        <v>14632</v>
      </c>
      <c r="L45" s="50">
        <f t="shared" si="17"/>
        <v>-1064</v>
      </c>
    </row>
    <row r="46" spans="2:12" ht="12.75" customHeight="1" hidden="1">
      <c r="B46" s="250" t="s">
        <v>105</v>
      </c>
      <c r="C46" s="264">
        <v>10939</v>
      </c>
      <c r="D46" s="265">
        <v>368</v>
      </c>
      <c r="E46" s="265">
        <f t="shared" si="14"/>
        <v>11307</v>
      </c>
      <c r="F46" s="264">
        <v>14408</v>
      </c>
      <c r="G46" s="265">
        <v>1230</v>
      </c>
      <c r="H46" s="265">
        <f t="shared" si="15"/>
        <v>15638</v>
      </c>
      <c r="I46" s="251">
        <v>14784</v>
      </c>
      <c r="J46" s="262">
        <v>1279</v>
      </c>
      <c r="K46" s="263">
        <f t="shared" si="16"/>
        <v>16063</v>
      </c>
      <c r="L46" s="50">
        <f t="shared" si="17"/>
        <v>-425</v>
      </c>
    </row>
    <row r="47" spans="2:12" ht="12.75" customHeight="1" hidden="1">
      <c r="B47" s="250" t="s">
        <v>111</v>
      </c>
      <c r="C47" s="251">
        <v>10685</v>
      </c>
      <c r="D47" s="262">
        <v>561</v>
      </c>
      <c r="E47" s="262">
        <f t="shared" si="14"/>
        <v>11246</v>
      </c>
      <c r="F47" s="251">
        <v>14525</v>
      </c>
      <c r="G47" s="262">
        <v>932</v>
      </c>
      <c r="H47" s="262">
        <f t="shared" si="15"/>
        <v>15457</v>
      </c>
      <c r="I47" s="251">
        <v>14186</v>
      </c>
      <c r="J47" s="262">
        <v>995</v>
      </c>
      <c r="K47" s="263">
        <f t="shared" si="16"/>
        <v>15181</v>
      </c>
      <c r="L47" s="50">
        <f t="shared" si="17"/>
        <v>276</v>
      </c>
    </row>
    <row r="48" spans="2:12" ht="12.75" customHeight="1" hidden="1">
      <c r="B48" s="250" t="s">
        <v>106</v>
      </c>
      <c r="C48" s="251">
        <v>12454</v>
      </c>
      <c r="D48" s="262">
        <v>482</v>
      </c>
      <c r="E48" s="262">
        <f t="shared" si="14"/>
        <v>12936</v>
      </c>
      <c r="F48" s="251">
        <v>16760</v>
      </c>
      <c r="G48" s="262">
        <v>542</v>
      </c>
      <c r="H48" s="262">
        <f t="shared" si="15"/>
        <v>17302</v>
      </c>
      <c r="I48" s="251">
        <v>15084</v>
      </c>
      <c r="J48" s="266">
        <v>554</v>
      </c>
      <c r="K48" s="263">
        <f t="shared" si="16"/>
        <v>15638</v>
      </c>
      <c r="L48" s="50">
        <f t="shared" si="17"/>
        <v>1664</v>
      </c>
    </row>
    <row r="49" spans="2:12" ht="12.75" customHeight="1" hidden="1">
      <c r="B49" s="250" t="s">
        <v>107</v>
      </c>
      <c r="C49" s="251">
        <v>15600</v>
      </c>
      <c r="D49" s="262">
        <v>882</v>
      </c>
      <c r="E49" s="262">
        <f t="shared" si="14"/>
        <v>16482</v>
      </c>
      <c r="F49" s="251">
        <v>19892</v>
      </c>
      <c r="G49" s="262">
        <v>1321</v>
      </c>
      <c r="H49" s="262">
        <f t="shared" si="15"/>
        <v>21213</v>
      </c>
      <c r="I49" s="251">
        <v>20325</v>
      </c>
      <c r="J49" s="262">
        <v>754</v>
      </c>
      <c r="K49" s="263">
        <f t="shared" si="16"/>
        <v>21079</v>
      </c>
      <c r="L49" s="50">
        <f aca="true" t="shared" si="18" ref="L49:L54">H49-K49</f>
        <v>134</v>
      </c>
    </row>
    <row r="50" spans="2:12" ht="12.75" customHeight="1" hidden="1">
      <c r="B50" s="250" t="s">
        <v>112</v>
      </c>
      <c r="C50" s="264">
        <v>11797</v>
      </c>
      <c r="D50" s="265">
        <v>473</v>
      </c>
      <c r="E50" s="265">
        <f t="shared" si="14"/>
        <v>12270</v>
      </c>
      <c r="F50" s="264">
        <v>15218</v>
      </c>
      <c r="G50" s="265">
        <v>919</v>
      </c>
      <c r="H50" s="265">
        <f t="shared" si="15"/>
        <v>16137</v>
      </c>
      <c r="I50" s="267">
        <v>16255</v>
      </c>
      <c r="J50" s="268">
        <v>704</v>
      </c>
      <c r="K50" s="263">
        <f t="shared" si="16"/>
        <v>16959</v>
      </c>
      <c r="L50" s="50">
        <f t="shared" si="18"/>
        <v>-822</v>
      </c>
    </row>
    <row r="51" spans="2:12" ht="12.75" customHeight="1" hidden="1">
      <c r="B51" s="250" t="s">
        <v>113</v>
      </c>
      <c r="C51" s="264">
        <v>11648</v>
      </c>
      <c r="D51" s="265">
        <v>418</v>
      </c>
      <c r="E51" s="265">
        <f t="shared" si="14"/>
        <v>12066</v>
      </c>
      <c r="F51" s="264">
        <v>15167</v>
      </c>
      <c r="G51" s="265">
        <v>874</v>
      </c>
      <c r="H51" s="265">
        <f t="shared" si="15"/>
        <v>16041</v>
      </c>
      <c r="I51" s="267">
        <v>15101</v>
      </c>
      <c r="J51" s="268">
        <v>1074</v>
      </c>
      <c r="K51" s="263">
        <f t="shared" si="16"/>
        <v>16175</v>
      </c>
      <c r="L51" s="50">
        <f t="shared" si="18"/>
        <v>-134</v>
      </c>
    </row>
    <row r="52" spans="2:12" ht="12.75" customHeight="1" hidden="1">
      <c r="B52" s="250" t="s">
        <v>115</v>
      </c>
      <c r="C52" s="251">
        <v>10930</v>
      </c>
      <c r="D52" s="262">
        <v>463</v>
      </c>
      <c r="E52" s="262">
        <f t="shared" si="14"/>
        <v>11393</v>
      </c>
      <c r="F52" s="251">
        <v>14639</v>
      </c>
      <c r="G52" s="262">
        <v>952</v>
      </c>
      <c r="H52" s="262">
        <f t="shared" si="15"/>
        <v>15591</v>
      </c>
      <c r="I52" s="267">
        <v>16561</v>
      </c>
      <c r="J52" s="268">
        <v>781</v>
      </c>
      <c r="K52" s="263">
        <f t="shared" si="16"/>
        <v>17342</v>
      </c>
      <c r="L52" s="50">
        <f t="shared" si="18"/>
        <v>-1751</v>
      </c>
    </row>
    <row r="53" spans="2:12" ht="12.75" customHeight="1" hidden="1">
      <c r="B53" s="250" t="s">
        <v>108</v>
      </c>
      <c r="C53" s="251">
        <v>8791</v>
      </c>
      <c r="D53" s="262">
        <v>452</v>
      </c>
      <c r="E53" s="262">
        <f t="shared" si="14"/>
        <v>9243</v>
      </c>
      <c r="F53" s="251">
        <v>12539</v>
      </c>
      <c r="G53" s="262">
        <v>811</v>
      </c>
      <c r="H53" s="262">
        <f t="shared" si="15"/>
        <v>13350</v>
      </c>
      <c r="I53" s="267">
        <v>13500</v>
      </c>
      <c r="J53" s="268">
        <v>665</v>
      </c>
      <c r="K53" s="263">
        <f t="shared" si="16"/>
        <v>14165</v>
      </c>
      <c r="L53" s="50">
        <f t="shared" si="18"/>
        <v>-815</v>
      </c>
    </row>
    <row r="54" spans="2:12" ht="14.25" customHeight="1" hidden="1">
      <c r="B54" s="254" t="s">
        <v>114</v>
      </c>
      <c r="C54" s="269">
        <v>18222</v>
      </c>
      <c r="D54" s="270">
        <v>621</v>
      </c>
      <c r="E54" s="271">
        <f t="shared" si="14"/>
        <v>18843</v>
      </c>
      <c r="F54" s="269">
        <v>22356</v>
      </c>
      <c r="G54" s="270">
        <v>1112</v>
      </c>
      <c r="H54" s="271">
        <f t="shared" si="15"/>
        <v>23468</v>
      </c>
      <c r="I54" s="272">
        <v>18588</v>
      </c>
      <c r="J54" s="273">
        <v>826</v>
      </c>
      <c r="K54" s="263">
        <f t="shared" si="16"/>
        <v>19414</v>
      </c>
      <c r="L54" s="50">
        <f t="shared" si="18"/>
        <v>4054</v>
      </c>
    </row>
    <row r="55" spans="2:12" ht="15" customHeight="1">
      <c r="B55" s="298">
        <v>2017</v>
      </c>
      <c r="C55" s="299"/>
      <c r="D55" s="299"/>
      <c r="E55" s="297"/>
      <c r="F55" s="299"/>
      <c r="G55" s="299"/>
      <c r="H55" s="297"/>
      <c r="I55" s="299"/>
      <c r="J55" s="299"/>
      <c r="K55" s="297"/>
      <c r="L55" s="297"/>
    </row>
    <row r="56" spans="2:12" ht="14.25" customHeight="1">
      <c r="B56" s="248" t="s">
        <v>109</v>
      </c>
      <c r="C56" s="162">
        <v>11459</v>
      </c>
      <c r="D56" s="164">
        <v>532</v>
      </c>
      <c r="E56" s="274">
        <f>C56+D56</f>
        <v>11991</v>
      </c>
      <c r="F56" s="164">
        <v>17769</v>
      </c>
      <c r="G56" s="164">
        <v>765</v>
      </c>
      <c r="H56" s="274">
        <f>F56+G56</f>
        <v>18534</v>
      </c>
      <c r="I56" s="164">
        <v>23639</v>
      </c>
      <c r="J56" s="164">
        <v>919</v>
      </c>
      <c r="K56" s="164">
        <f>I56+J56</f>
        <v>24558</v>
      </c>
      <c r="L56" s="249">
        <f>H56-K56</f>
        <v>-6024</v>
      </c>
    </row>
    <row r="57" spans="2:12" ht="14.25" customHeight="1">
      <c r="B57" s="250" t="s">
        <v>104</v>
      </c>
      <c r="C57" s="165">
        <v>7599</v>
      </c>
      <c r="D57" s="105">
        <v>292</v>
      </c>
      <c r="E57" s="105">
        <f>C57+D57</f>
        <v>7891</v>
      </c>
      <c r="F57" s="165">
        <v>10762</v>
      </c>
      <c r="G57" s="105">
        <v>473</v>
      </c>
      <c r="H57" s="247">
        <f aca="true" t="shared" si="19" ref="H57:H67">F57+G57</f>
        <v>11235</v>
      </c>
      <c r="I57" s="105">
        <v>13251</v>
      </c>
      <c r="J57" s="105">
        <v>560</v>
      </c>
      <c r="K57" s="105">
        <f aca="true" t="shared" si="20" ref="K57:K67">I57+J57</f>
        <v>13811</v>
      </c>
      <c r="L57" s="50">
        <f aca="true" t="shared" si="21" ref="L57:L66">H57-K57</f>
        <v>-2576</v>
      </c>
    </row>
    <row r="58" spans="2:12" ht="14.25" customHeight="1">
      <c r="B58" s="250" t="s">
        <v>110</v>
      </c>
      <c r="C58" s="238">
        <v>9093</v>
      </c>
      <c r="D58" s="241">
        <v>397</v>
      </c>
      <c r="E58" s="105">
        <f aca="true" t="shared" si="22" ref="E58:E67">C58+D58</f>
        <v>9490</v>
      </c>
      <c r="F58" s="165">
        <v>13176</v>
      </c>
      <c r="G58" s="105">
        <v>679</v>
      </c>
      <c r="H58" s="247">
        <f t="shared" si="19"/>
        <v>13855</v>
      </c>
      <c r="I58" s="105">
        <v>13726</v>
      </c>
      <c r="J58" s="105">
        <v>922</v>
      </c>
      <c r="K58" s="105">
        <f t="shared" si="20"/>
        <v>14648</v>
      </c>
      <c r="L58" s="50">
        <f t="shared" si="21"/>
        <v>-793</v>
      </c>
    </row>
    <row r="59" spans="2:12" ht="14.25" customHeight="1">
      <c r="B59" s="250" t="s">
        <v>105</v>
      </c>
      <c r="C59" s="238">
        <v>11385</v>
      </c>
      <c r="D59" s="241">
        <v>217</v>
      </c>
      <c r="E59" s="105">
        <f t="shared" si="22"/>
        <v>11602</v>
      </c>
      <c r="F59" s="264">
        <v>15167</v>
      </c>
      <c r="G59" s="241">
        <v>931</v>
      </c>
      <c r="H59" s="247">
        <f t="shared" si="19"/>
        <v>16098</v>
      </c>
      <c r="I59" s="105">
        <v>15815</v>
      </c>
      <c r="J59" s="105">
        <v>850</v>
      </c>
      <c r="K59" s="105">
        <f t="shared" si="20"/>
        <v>16665</v>
      </c>
      <c r="L59" s="50">
        <f t="shared" si="21"/>
        <v>-567</v>
      </c>
    </row>
    <row r="60" spans="2:12" ht="14.25" customHeight="1">
      <c r="B60" s="250" t="s">
        <v>111</v>
      </c>
      <c r="C60" s="165">
        <v>10791</v>
      </c>
      <c r="D60" s="105">
        <v>234</v>
      </c>
      <c r="E60" s="105">
        <f t="shared" si="22"/>
        <v>11025</v>
      </c>
      <c r="F60" s="165">
        <v>15562</v>
      </c>
      <c r="G60" s="105">
        <v>636</v>
      </c>
      <c r="H60" s="247">
        <f t="shared" si="19"/>
        <v>16198</v>
      </c>
      <c r="I60" s="105">
        <v>14844</v>
      </c>
      <c r="J60" s="105">
        <v>921</v>
      </c>
      <c r="K60" s="105">
        <f t="shared" si="20"/>
        <v>15765</v>
      </c>
      <c r="L60" s="50">
        <f t="shared" si="21"/>
        <v>433</v>
      </c>
    </row>
    <row r="61" spans="2:12" ht="14.25" customHeight="1">
      <c r="B61" s="250" t="s">
        <v>106</v>
      </c>
      <c r="C61" s="165">
        <v>13943</v>
      </c>
      <c r="D61" s="105">
        <v>314</v>
      </c>
      <c r="E61" s="105">
        <f t="shared" si="22"/>
        <v>14257</v>
      </c>
      <c r="F61" s="165">
        <v>17997</v>
      </c>
      <c r="G61" s="105">
        <v>437</v>
      </c>
      <c r="H61" s="247">
        <f t="shared" si="19"/>
        <v>18434</v>
      </c>
      <c r="I61" s="105">
        <v>16789</v>
      </c>
      <c r="J61" s="252">
        <v>618</v>
      </c>
      <c r="K61" s="105">
        <f t="shared" si="20"/>
        <v>17407</v>
      </c>
      <c r="L61" s="50">
        <f t="shared" si="21"/>
        <v>1027</v>
      </c>
    </row>
    <row r="62" spans="2:12" ht="14.25" customHeight="1">
      <c r="B62" s="250" t="s">
        <v>107</v>
      </c>
      <c r="C62" s="165">
        <v>18104</v>
      </c>
      <c r="D62" s="105">
        <v>288</v>
      </c>
      <c r="E62" s="105">
        <f t="shared" si="22"/>
        <v>18392</v>
      </c>
      <c r="F62" s="165">
        <v>22609</v>
      </c>
      <c r="G62" s="105">
        <v>340</v>
      </c>
      <c r="H62" s="247">
        <f t="shared" si="19"/>
        <v>22949</v>
      </c>
      <c r="I62" s="105">
        <v>23066</v>
      </c>
      <c r="J62" s="105">
        <v>571</v>
      </c>
      <c r="K62" s="105">
        <f t="shared" si="20"/>
        <v>23637</v>
      </c>
      <c r="L62" s="50">
        <f t="shared" si="21"/>
        <v>-688</v>
      </c>
    </row>
    <row r="63" spans="2:12" ht="14.25" customHeight="1">
      <c r="B63" s="250" t="s">
        <v>112</v>
      </c>
      <c r="C63" s="165">
        <v>14394</v>
      </c>
      <c r="D63" s="105">
        <v>286</v>
      </c>
      <c r="E63" s="105">
        <f t="shared" si="22"/>
        <v>14680</v>
      </c>
      <c r="F63" s="165">
        <v>17807</v>
      </c>
      <c r="G63" s="105">
        <v>678</v>
      </c>
      <c r="H63" s="247">
        <f t="shared" si="19"/>
        <v>18485</v>
      </c>
      <c r="I63" s="105">
        <v>19648</v>
      </c>
      <c r="J63" s="252">
        <v>1167</v>
      </c>
      <c r="K63" s="105">
        <f t="shared" si="20"/>
        <v>20815</v>
      </c>
      <c r="L63" s="50">
        <f t="shared" si="21"/>
        <v>-2330</v>
      </c>
    </row>
    <row r="64" spans="2:12" ht="14.25" customHeight="1">
      <c r="B64" s="250" t="s">
        <v>113</v>
      </c>
      <c r="C64" s="165">
        <v>12676</v>
      </c>
      <c r="D64" s="105">
        <v>409</v>
      </c>
      <c r="E64" s="105">
        <f t="shared" si="22"/>
        <v>13085</v>
      </c>
      <c r="F64" s="165">
        <v>16073</v>
      </c>
      <c r="G64" s="105">
        <v>792</v>
      </c>
      <c r="H64" s="247">
        <f t="shared" si="19"/>
        <v>16865</v>
      </c>
      <c r="I64" s="105">
        <v>16858</v>
      </c>
      <c r="J64" s="252">
        <v>865</v>
      </c>
      <c r="K64" s="105">
        <f t="shared" si="20"/>
        <v>17723</v>
      </c>
      <c r="L64" s="50">
        <f t="shared" si="21"/>
        <v>-858</v>
      </c>
    </row>
    <row r="65" spans="2:12" ht="14.25" customHeight="1">
      <c r="B65" s="250" t="s">
        <v>115</v>
      </c>
      <c r="C65" s="165">
        <v>11795</v>
      </c>
      <c r="D65" s="105">
        <v>419</v>
      </c>
      <c r="E65" s="105">
        <f t="shared" si="22"/>
        <v>12214</v>
      </c>
      <c r="F65" s="165">
        <v>15390</v>
      </c>
      <c r="G65" s="105">
        <v>861</v>
      </c>
      <c r="H65" s="247">
        <f t="shared" si="19"/>
        <v>16251</v>
      </c>
      <c r="I65" s="105">
        <v>17080</v>
      </c>
      <c r="J65" s="252">
        <v>672</v>
      </c>
      <c r="K65" s="105">
        <f t="shared" si="20"/>
        <v>17752</v>
      </c>
      <c r="L65" s="50">
        <f t="shared" si="21"/>
        <v>-1501</v>
      </c>
    </row>
    <row r="66" spans="2:12" ht="14.25" customHeight="1">
      <c r="B66" s="250" t="s">
        <v>108</v>
      </c>
      <c r="C66" s="165">
        <v>11834</v>
      </c>
      <c r="D66" s="105">
        <v>277</v>
      </c>
      <c r="E66" s="105">
        <f t="shared" si="22"/>
        <v>12111</v>
      </c>
      <c r="F66" s="165">
        <v>14976</v>
      </c>
      <c r="G66" s="105">
        <v>513</v>
      </c>
      <c r="H66" s="247">
        <f t="shared" si="19"/>
        <v>15489</v>
      </c>
      <c r="I66" s="252">
        <v>16308</v>
      </c>
      <c r="J66" s="252">
        <v>470</v>
      </c>
      <c r="K66" s="105">
        <f t="shared" si="20"/>
        <v>16778</v>
      </c>
      <c r="L66" s="50">
        <f t="shared" si="21"/>
        <v>-1289</v>
      </c>
    </row>
    <row r="67" spans="2:12" ht="14.25" customHeight="1">
      <c r="B67" s="254" t="s">
        <v>114</v>
      </c>
      <c r="C67" s="167">
        <v>20395</v>
      </c>
      <c r="D67" s="169">
        <v>382</v>
      </c>
      <c r="E67" s="257">
        <f t="shared" si="22"/>
        <v>20777</v>
      </c>
      <c r="F67" s="167">
        <v>26817</v>
      </c>
      <c r="G67" s="169">
        <v>1030</v>
      </c>
      <c r="H67" s="257">
        <f t="shared" si="19"/>
        <v>27847</v>
      </c>
      <c r="I67" s="256">
        <v>19803</v>
      </c>
      <c r="J67" s="256">
        <v>693</v>
      </c>
      <c r="K67" s="169">
        <f t="shared" si="20"/>
        <v>20496</v>
      </c>
      <c r="L67" s="258">
        <f>H67-K67</f>
        <v>7351</v>
      </c>
    </row>
    <row r="68" spans="2:12" ht="14.25" customHeight="1">
      <c r="B68" s="296">
        <v>2018</v>
      </c>
      <c r="C68" s="297"/>
      <c r="D68" s="297"/>
      <c r="E68" s="297"/>
      <c r="F68" s="297"/>
      <c r="G68" s="297"/>
      <c r="H68" s="297"/>
      <c r="I68" s="297"/>
      <c r="J68" s="297"/>
      <c r="K68" s="297"/>
      <c r="L68" s="297"/>
    </row>
    <row r="69" spans="2:12" ht="14.25" customHeight="1">
      <c r="B69" s="248" t="s">
        <v>109</v>
      </c>
      <c r="C69" s="275">
        <v>12177</v>
      </c>
      <c r="D69" s="276">
        <v>477</v>
      </c>
      <c r="E69" s="276">
        <f>C69+D69</f>
        <v>12654</v>
      </c>
      <c r="F69" s="275">
        <v>18834</v>
      </c>
      <c r="G69" s="276">
        <v>788</v>
      </c>
      <c r="H69" s="276">
        <f>F69+G69</f>
        <v>19622</v>
      </c>
      <c r="I69" s="275">
        <v>26175</v>
      </c>
      <c r="J69" s="276">
        <v>834</v>
      </c>
      <c r="K69" s="276">
        <f>I69+J69</f>
        <v>27009</v>
      </c>
      <c r="L69" s="277">
        <f>H69-K69</f>
        <v>-7387</v>
      </c>
    </row>
    <row r="70" spans="2:12" ht="14.25" customHeight="1">
      <c r="B70" s="250" t="s">
        <v>104</v>
      </c>
      <c r="C70" s="278">
        <v>7127</v>
      </c>
      <c r="D70" s="279">
        <v>286</v>
      </c>
      <c r="E70" s="280">
        <f aca="true" t="shared" si="23" ref="E70:E80">C70+D70</f>
        <v>7413</v>
      </c>
      <c r="F70" s="278">
        <v>11155</v>
      </c>
      <c r="G70" s="279">
        <v>528</v>
      </c>
      <c r="H70" s="280">
        <f aca="true" t="shared" si="24" ref="H70:H80">F70+G70</f>
        <v>11683</v>
      </c>
      <c r="I70" s="278">
        <v>13822</v>
      </c>
      <c r="J70" s="279">
        <v>616</v>
      </c>
      <c r="K70" s="280">
        <f aca="true" t="shared" si="25" ref="K70:K80">I70+J70</f>
        <v>14438</v>
      </c>
      <c r="L70" s="281">
        <f aca="true" t="shared" si="26" ref="L70:L80">H70-K70</f>
        <v>-2755</v>
      </c>
    </row>
    <row r="71" spans="2:12" ht="14.25" customHeight="1">
      <c r="B71" s="250" t="s">
        <v>110</v>
      </c>
      <c r="C71" s="278">
        <v>11421</v>
      </c>
      <c r="D71" s="279">
        <v>286</v>
      </c>
      <c r="E71" s="280">
        <f t="shared" si="23"/>
        <v>11707</v>
      </c>
      <c r="F71" s="278">
        <v>15098</v>
      </c>
      <c r="G71" s="279">
        <v>663</v>
      </c>
      <c r="H71" s="280">
        <f t="shared" si="24"/>
        <v>15761</v>
      </c>
      <c r="I71" s="278">
        <v>14320</v>
      </c>
      <c r="J71" s="279">
        <v>745</v>
      </c>
      <c r="K71" s="280">
        <f t="shared" si="25"/>
        <v>15065</v>
      </c>
      <c r="L71" s="281">
        <f t="shared" si="26"/>
        <v>696</v>
      </c>
    </row>
    <row r="72" spans="2:12" ht="14.25" customHeight="1">
      <c r="B72" s="250" t="s">
        <v>105</v>
      </c>
      <c r="C72" s="278">
        <v>10463</v>
      </c>
      <c r="D72" s="279">
        <v>356</v>
      </c>
      <c r="E72" s="280">
        <f t="shared" si="23"/>
        <v>10819</v>
      </c>
      <c r="F72" s="278">
        <v>14942</v>
      </c>
      <c r="G72" s="279">
        <v>1050</v>
      </c>
      <c r="H72" s="280">
        <f t="shared" si="24"/>
        <v>15992</v>
      </c>
      <c r="I72" s="278">
        <v>17501</v>
      </c>
      <c r="J72" s="279">
        <v>1327</v>
      </c>
      <c r="K72" s="280">
        <f t="shared" si="25"/>
        <v>18828</v>
      </c>
      <c r="L72" s="281">
        <f t="shared" si="26"/>
        <v>-2836</v>
      </c>
    </row>
    <row r="73" spans="2:12" ht="14.25" customHeight="1">
      <c r="B73" s="250" t="s">
        <v>111</v>
      </c>
      <c r="C73" s="278">
        <v>12748</v>
      </c>
      <c r="D73" s="279">
        <v>408</v>
      </c>
      <c r="E73" s="280">
        <f t="shared" si="23"/>
        <v>13156</v>
      </c>
      <c r="F73" s="278">
        <v>18215</v>
      </c>
      <c r="G73" s="279">
        <v>1069</v>
      </c>
      <c r="H73" s="280">
        <f t="shared" si="24"/>
        <v>19284</v>
      </c>
      <c r="I73" s="278">
        <v>16960</v>
      </c>
      <c r="J73" s="279">
        <v>769</v>
      </c>
      <c r="K73" s="280">
        <f t="shared" si="25"/>
        <v>17729</v>
      </c>
      <c r="L73" s="281">
        <f t="shared" si="26"/>
        <v>1555</v>
      </c>
    </row>
    <row r="74" spans="2:12" ht="14.25" customHeight="1">
      <c r="B74" s="250" t="s">
        <v>106</v>
      </c>
      <c r="C74" s="278">
        <v>15895</v>
      </c>
      <c r="D74" s="279">
        <v>420</v>
      </c>
      <c r="E74" s="280">
        <f t="shared" si="23"/>
        <v>16315</v>
      </c>
      <c r="F74" s="278">
        <v>20473</v>
      </c>
      <c r="G74" s="279">
        <v>985</v>
      </c>
      <c r="H74" s="280">
        <f t="shared" si="24"/>
        <v>21458</v>
      </c>
      <c r="I74" s="278">
        <v>18599</v>
      </c>
      <c r="J74" s="279">
        <v>1075</v>
      </c>
      <c r="K74" s="280">
        <f t="shared" si="25"/>
        <v>19674</v>
      </c>
      <c r="L74" s="281">
        <f t="shared" si="26"/>
        <v>1784</v>
      </c>
    </row>
    <row r="75" spans="2:12" ht="14.25" customHeight="1">
      <c r="B75" s="250" t="s">
        <v>107</v>
      </c>
      <c r="C75" s="278">
        <v>18838</v>
      </c>
      <c r="D75" s="279">
        <v>403</v>
      </c>
      <c r="E75" s="280">
        <f t="shared" si="23"/>
        <v>19241</v>
      </c>
      <c r="F75" s="278">
        <v>24014</v>
      </c>
      <c r="G75" s="279">
        <v>879</v>
      </c>
      <c r="H75" s="280">
        <f t="shared" si="24"/>
        <v>24893</v>
      </c>
      <c r="I75" s="278">
        <v>24494</v>
      </c>
      <c r="J75" s="279">
        <v>859</v>
      </c>
      <c r="K75" s="280">
        <f t="shared" si="25"/>
        <v>25353</v>
      </c>
      <c r="L75" s="281">
        <f t="shared" si="26"/>
        <v>-460</v>
      </c>
    </row>
    <row r="76" spans="2:12" ht="14.25" customHeight="1">
      <c r="B76" s="250" t="s">
        <v>112</v>
      </c>
      <c r="C76" s="278">
        <v>15832</v>
      </c>
      <c r="D76" s="279">
        <v>489</v>
      </c>
      <c r="E76" s="280">
        <f t="shared" si="23"/>
        <v>16321</v>
      </c>
      <c r="F76" s="278">
        <v>20475</v>
      </c>
      <c r="G76" s="279">
        <v>719</v>
      </c>
      <c r="H76" s="280">
        <f t="shared" si="24"/>
        <v>21194</v>
      </c>
      <c r="I76" s="278">
        <v>21656</v>
      </c>
      <c r="J76" s="279">
        <v>903</v>
      </c>
      <c r="K76" s="280">
        <f t="shared" si="25"/>
        <v>22559</v>
      </c>
      <c r="L76" s="281">
        <f t="shared" si="26"/>
        <v>-1365</v>
      </c>
    </row>
    <row r="77" spans="2:12" ht="14.25" customHeight="1">
      <c r="B77" s="250" t="s">
        <v>113</v>
      </c>
      <c r="C77" s="278">
        <v>14434</v>
      </c>
      <c r="D77" s="279">
        <v>409</v>
      </c>
      <c r="E77" s="280">
        <f t="shared" si="23"/>
        <v>14843</v>
      </c>
      <c r="F77" s="278">
        <v>19494</v>
      </c>
      <c r="G77" s="279">
        <v>486</v>
      </c>
      <c r="H77" s="280">
        <f t="shared" si="24"/>
        <v>19980</v>
      </c>
      <c r="I77" s="278">
        <v>19850</v>
      </c>
      <c r="J77" s="279">
        <v>431</v>
      </c>
      <c r="K77" s="280">
        <f t="shared" si="25"/>
        <v>20281</v>
      </c>
      <c r="L77" s="281">
        <f t="shared" si="26"/>
        <v>-301</v>
      </c>
    </row>
    <row r="78" spans="2:12" ht="14.25" customHeight="1">
      <c r="B78" s="250" t="s">
        <v>115</v>
      </c>
      <c r="C78" s="278">
        <v>14153</v>
      </c>
      <c r="D78" s="279">
        <v>370</v>
      </c>
      <c r="E78" s="280">
        <f t="shared" si="23"/>
        <v>14523</v>
      </c>
      <c r="F78" s="278">
        <v>18928</v>
      </c>
      <c r="G78" s="279">
        <v>457</v>
      </c>
      <c r="H78" s="280">
        <f t="shared" si="24"/>
        <v>19385</v>
      </c>
      <c r="I78" s="278">
        <v>20760</v>
      </c>
      <c r="J78" s="279">
        <v>397</v>
      </c>
      <c r="K78" s="280">
        <f t="shared" si="25"/>
        <v>21157</v>
      </c>
      <c r="L78" s="281">
        <f t="shared" si="26"/>
        <v>-1772</v>
      </c>
    </row>
    <row r="79" spans="2:12" ht="14.25" customHeight="1">
      <c r="B79" s="250" t="s">
        <v>108</v>
      </c>
      <c r="C79" s="278">
        <v>11032</v>
      </c>
      <c r="D79" s="279">
        <v>451</v>
      </c>
      <c r="E79" s="280">
        <f t="shared" si="23"/>
        <v>11483</v>
      </c>
      <c r="F79" s="278">
        <v>15993</v>
      </c>
      <c r="G79" s="279">
        <v>528</v>
      </c>
      <c r="H79" s="280">
        <f t="shared" si="24"/>
        <v>16521</v>
      </c>
      <c r="I79" s="278">
        <v>16458</v>
      </c>
      <c r="J79" s="279">
        <v>405</v>
      </c>
      <c r="K79" s="280">
        <f t="shared" si="25"/>
        <v>16863</v>
      </c>
      <c r="L79" s="281">
        <f t="shared" si="26"/>
        <v>-342</v>
      </c>
    </row>
    <row r="80" spans="2:12" ht="14.25" customHeight="1">
      <c r="B80" s="254" t="s">
        <v>114</v>
      </c>
      <c r="C80" s="282">
        <v>23531</v>
      </c>
      <c r="D80" s="283">
        <v>490</v>
      </c>
      <c r="E80" s="283">
        <f t="shared" si="23"/>
        <v>24021</v>
      </c>
      <c r="F80" s="282">
        <v>29866</v>
      </c>
      <c r="G80" s="283">
        <v>867</v>
      </c>
      <c r="H80" s="283">
        <f t="shared" si="24"/>
        <v>30733</v>
      </c>
      <c r="I80" s="284">
        <v>21129</v>
      </c>
      <c r="J80" s="285">
        <v>464</v>
      </c>
      <c r="K80" s="283">
        <f t="shared" si="25"/>
        <v>21593</v>
      </c>
      <c r="L80" s="286">
        <f t="shared" si="26"/>
        <v>9140</v>
      </c>
    </row>
    <row r="81" spans="2:12" ht="15">
      <c r="B81" s="295" t="s">
        <v>188</v>
      </c>
      <c r="C81" s="295"/>
      <c r="D81" s="295"/>
      <c r="E81" s="295"/>
      <c r="F81" s="295"/>
      <c r="G81" s="295"/>
      <c r="H81" s="295"/>
      <c r="I81" s="295"/>
      <c r="J81" s="295"/>
      <c r="K81" s="295"/>
      <c r="L81" s="295"/>
    </row>
    <row r="82" spans="2:12" ht="14.25" customHeight="1">
      <c r="B82" s="287" t="s">
        <v>109</v>
      </c>
      <c r="C82" s="275">
        <v>13396</v>
      </c>
      <c r="D82" s="276">
        <v>359</v>
      </c>
      <c r="E82" s="276">
        <v>13755</v>
      </c>
      <c r="F82" s="275">
        <v>20330</v>
      </c>
      <c r="G82" s="276">
        <v>521</v>
      </c>
      <c r="H82" s="276">
        <v>20851</v>
      </c>
      <c r="I82" s="275">
        <v>29020</v>
      </c>
      <c r="J82" s="276">
        <v>679</v>
      </c>
      <c r="K82" s="276">
        <v>29699</v>
      </c>
      <c r="L82" s="277">
        <v>-8848</v>
      </c>
    </row>
    <row r="83" spans="2:12" ht="14.25" customHeight="1">
      <c r="B83" s="288" t="s">
        <v>104</v>
      </c>
      <c r="C83" s="278">
        <v>8712</v>
      </c>
      <c r="D83" s="279">
        <v>332</v>
      </c>
      <c r="E83" s="280">
        <v>9044</v>
      </c>
      <c r="F83" s="278">
        <v>12975</v>
      </c>
      <c r="G83" s="279">
        <v>412</v>
      </c>
      <c r="H83" s="280">
        <v>13387</v>
      </c>
      <c r="I83" s="278">
        <v>15817</v>
      </c>
      <c r="J83" s="279">
        <v>304</v>
      </c>
      <c r="K83" s="280">
        <v>16121</v>
      </c>
      <c r="L83" s="281">
        <v>-2734</v>
      </c>
    </row>
    <row r="84" spans="2:12" ht="14.25" customHeight="1">
      <c r="B84" s="288" t="s">
        <v>110</v>
      </c>
      <c r="C84" s="278">
        <v>10737</v>
      </c>
      <c r="D84" s="279">
        <v>426</v>
      </c>
      <c r="E84" s="280">
        <v>11163</v>
      </c>
      <c r="F84" s="278">
        <v>16037</v>
      </c>
      <c r="G84" s="279">
        <v>506</v>
      </c>
      <c r="H84" s="280">
        <v>16543</v>
      </c>
      <c r="I84" s="278">
        <v>16988</v>
      </c>
      <c r="J84" s="279">
        <v>422</v>
      </c>
      <c r="K84" s="280">
        <v>17410</v>
      </c>
      <c r="L84" s="281">
        <v>-867</v>
      </c>
    </row>
    <row r="85" spans="2:12" ht="14.25" customHeight="1">
      <c r="B85" s="288" t="s">
        <v>105</v>
      </c>
      <c r="C85" s="278">
        <v>13934</v>
      </c>
      <c r="D85" s="279">
        <v>479</v>
      </c>
      <c r="E85" s="280">
        <v>14413</v>
      </c>
      <c r="F85" s="278">
        <v>18541</v>
      </c>
      <c r="G85" s="279">
        <v>904</v>
      </c>
      <c r="H85" s="280">
        <v>19445</v>
      </c>
      <c r="I85" s="278">
        <v>18085</v>
      </c>
      <c r="J85" s="279">
        <v>1097</v>
      </c>
      <c r="K85" s="280">
        <v>19182</v>
      </c>
      <c r="L85" s="281">
        <v>263</v>
      </c>
    </row>
    <row r="86" spans="2:12" ht="14.25" customHeight="1">
      <c r="B86" s="288" t="s">
        <v>111</v>
      </c>
      <c r="C86" s="278">
        <v>13117</v>
      </c>
      <c r="D86" s="279">
        <v>448</v>
      </c>
      <c r="E86" s="280">
        <v>13565</v>
      </c>
      <c r="F86" s="278">
        <v>18847</v>
      </c>
      <c r="G86" s="279">
        <v>642</v>
      </c>
      <c r="H86" s="280">
        <v>19489</v>
      </c>
      <c r="I86" s="278">
        <v>18616</v>
      </c>
      <c r="J86" s="279">
        <v>722</v>
      </c>
      <c r="K86" s="280">
        <v>19338</v>
      </c>
      <c r="L86" s="281">
        <v>151</v>
      </c>
    </row>
    <row r="87" spans="2:12" ht="14.25" customHeight="1">
      <c r="B87" s="288" t="s">
        <v>106</v>
      </c>
      <c r="C87" s="278">
        <v>15511</v>
      </c>
      <c r="D87" s="279">
        <v>681</v>
      </c>
      <c r="E87" s="280">
        <v>16192</v>
      </c>
      <c r="F87" s="278">
        <v>20971</v>
      </c>
      <c r="G87" s="279">
        <v>1080</v>
      </c>
      <c r="H87" s="280">
        <v>22051</v>
      </c>
      <c r="I87" s="278">
        <v>18438</v>
      </c>
      <c r="J87" s="279">
        <v>863</v>
      </c>
      <c r="K87" s="280">
        <v>19301</v>
      </c>
      <c r="L87" s="281">
        <v>2750</v>
      </c>
    </row>
    <row r="88" spans="2:12" ht="14.25" customHeight="1">
      <c r="B88" s="288" t="s">
        <v>107</v>
      </c>
      <c r="C88" s="278">
        <v>23564</v>
      </c>
      <c r="D88" s="279">
        <v>1083</v>
      </c>
      <c r="E88" s="280">
        <v>24647</v>
      </c>
      <c r="F88" s="278">
        <v>28733</v>
      </c>
      <c r="G88" s="279">
        <v>1517</v>
      </c>
      <c r="H88" s="280">
        <v>30250</v>
      </c>
      <c r="I88" s="278">
        <v>27738</v>
      </c>
      <c r="J88" s="279">
        <v>1182</v>
      </c>
      <c r="K88" s="280">
        <v>28920</v>
      </c>
      <c r="L88" s="281">
        <v>1330</v>
      </c>
    </row>
    <row r="89" spans="2:12" ht="14.25" customHeight="1">
      <c r="B89" s="288" t="s">
        <v>112</v>
      </c>
      <c r="C89" s="278">
        <v>16767</v>
      </c>
      <c r="D89" s="279">
        <v>722</v>
      </c>
      <c r="E89" s="280">
        <v>17489</v>
      </c>
      <c r="F89" s="278">
        <v>22393</v>
      </c>
      <c r="G89" s="279">
        <v>1132</v>
      </c>
      <c r="H89" s="280">
        <v>23525</v>
      </c>
      <c r="I89" s="278">
        <v>24135</v>
      </c>
      <c r="J89" s="279">
        <v>943</v>
      </c>
      <c r="K89" s="280">
        <v>25078</v>
      </c>
      <c r="L89" s="281">
        <v>-1553</v>
      </c>
    </row>
    <row r="90" spans="2:12" ht="14.25" customHeight="1">
      <c r="B90" s="288" t="s">
        <v>113</v>
      </c>
      <c r="C90" s="278">
        <v>15602</v>
      </c>
      <c r="D90" s="279">
        <v>610</v>
      </c>
      <c r="E90" s="280">
        <v>16212</v>
      </c>
      <c r="F90" s="278">
        <v>20834</v>
      </c>
      <c r="G90" s="279">
        <v>883</v>
      </c>
      <c r="H90" s="280">
        <v>21717</v>
      </c>
      <c r="I90" s="278">
        <v>20564</v>
      </c>
      <c r="J90" s="279">
        <v>725</v>
      </c>
      <c r="K90" s="280">
        <v>21289</v>
      </c>
      <c r="L90" s="281">
        <v>428</v>
      </c>
    </row>
    <row r="91" spans="2:12" ht="14.25" customHeight="1">
      <c r="B91" s="288" t="s">
        <v>115</v>
      </c>
      <c r="C91" s="278">
        <v>13945</v>
      </c>
      <c r="D91" s="279">
        <v>599</v>
      </c>
      <c r="E91" s="280">
        <v>14544</v>
      </c>
      <c r="F91" s="278">
        <v>19108</v>
      </c>
      <c r="G91" s="279">
        <v>898</v>
      </c>
      <c r="H91" s="280">
        <v>20006</v>
      </c>
      <c r="I91" s="278">
        <v>21858</v>
      </c>
      <c r="J91" s="279">
        <v>1247</v>
      </c>
      <c r="K91" s="280">
        <v>23105</v>
      </c>
      <c r="L91" s="281">
        <v>-3099</v>
      </c>
    </row>
    <row r="92" spans="2:12" ht="14.25" customHeight="1">
      <c r="B92" s="288" t="s">
        <v>108</v>
      </c>
      <c r="C92" s="278">
        <v>11274</v>
      </c>
      <c r="D92" s="279">
        <v>633</v>
      </c>
      <c r="E92" s="280">
        <v>11907</v>
      </c>
      <c r="F92" s="278">
        <v>16666</v>
      </c>
      <c r="G92" s="279">
        <v>1198</v>
      </c>
      <c r="H92" s="280">
        <v>17864</v>
      </c>
      <c r="I92" s="278">
        <v>17896</v>
      </c>
      <c r="J92" s="279">
        <v>946</v>
      </c>
      <c r="K92" s="280">
        <v>18842</v>
      </c>
      <c r="L92" s="281">
        <v>-978</v>
      </c>
    </row>
    <row r="93" spans="2:12" ht="14.25" customHeight="1">
      <c r="B93" s="289" t="s">
        <v>114</v>
      </c>
      <c r="C93" s="282">
        <v>17361</v>
      </c>
      <c r="D93" s="283">
        <v>566</v>
      </c>
      <c r="E93" s="283">
        <v>17927</v>
      </c>
      <c r="F93" s="282">
        <v>24002</v>
      </c>
      <c r="G93" s="283">
        <v>841</v>
      </c>
      <c r="H93" s="283">
        <v>24843</v>
      </c>
      <c r="I93" s="284">
        <v>19344</v>
      </c>
      <c r="J93" s="285">
        <v>705</v>
      </c>
      <c r="K93" s="283">
        <v>20049</v>
      </c>
      <c r="L93" s="286">
        <v>4794</v>
      </c>
    </row>
    <row r="94" spans="2:12" ht="3.75" customHeight="1">
      <c r="B94" s="16"/>
      <c r="C94" s="291"/>
      <c r="D94" s="291"/>
      <c r="E94" s="291"/>
      <c r="F94" s="291"/>
      <c r="G94" s="291"/>
      <c r="H94" s="291"/>
      <c r="I94" s="291"/>
      <c r="J94" s="291"/>
      <c r="K94" s="36"/>
      <c r="L94" s="11"/>
    </row>
    <row r="95" spans="2:12" ht="15">
      <c r="B95" s="294" t="s">
        <v>206</v>
      </c>
      <c r="C95" s="5"/>
      <c r="D95" s="6"/>
      <c r="E95" s="6"/>
      <c r="F95" s="6"/>
      <c r="G95" s="6"/>
      <c r="H95" s="6"/>
      <c r="I95" s="36"/>
      <c r="J95" s="11"/>
      <c r="K95" s="36"/>
      <c r="L95" s="6"/>
    </row>
    <row r="96" spans="2:12" ht="15">
      <c r="B96" s="40" t="s">
        <v>210</v>
      </c>
      <c r="C96" s="5"/>
      <c r="D96" s="6"/>
      <c r="E96" s="6"/>
      <c r="F96" s="11"/>
      <c r="G96" s="11"/>
      <c r="H96" s="11"/>
      <c r="I96" s="6"/>
      <c r="J96" s="6"/>
      <c r="K96" s="6"/>
      <c r="L96" s="6"/>
    </row>
    <row r="97" spans="2:4" ht="15">
      <c r="B97" s="40" t="s">
        <v>124</v>
      </c>
      <c r="C97" s="25"/>
      <c r="D97" s="25"/>
    </row>
    <row r="98" ht="15">
      <c r="B98" s="109"/>
    </row>
  </sheetData>
  <sheetProtection/>
  <mergeCells count="10">
    <mergeCell ref="B81:L81"/>
    <mergeCell ref="B68:L68"/>
    <mergeCell ref="B55:L55"/>
    <mergeCell ref="B42:L42"/>
    <mergeCell ref="B29:L29"/>
    <mergeCell ref="C3:E3"/>
    <mergeCell ref="F3:H3"/>
    <mergeCell ref="I3:K3"/>
    <mergeCell ref="B12:L12"/>
    <mergeCell ref="B3:B4"/>
  </mergeCells>
  <printOptions/>
  <pageMargins left="0.236220472440945" right="0.275590551181102" top="0.196850393700787" bottom="0.078740157480315" header="0.236220472440945" footer="0.31496062992126"/>
  <pageSetup horizontalDpi="600" verticalDpi="600" orientation="portrait" scale="97" r:id="rId1"/>
  <ignoredErrors>
    <ignoredError sqref="H33" formulaRange="1"/>
    <ignoredError sqref="E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K24"/>
  <sheetViews>
    <sheetView tabSelected="1" zoomScalePageLayoutView="0" workbookViewId="0" topLeftCell="A1">
      <selection activeCell="H5" sqref="H5"/>
    </sheetView>
  </sheetViews>
  <sheetFormatPr defaultColWidth="8.8515625" defaultRowHeight="12.75"/>
  <cols>
    <col min="1" max="1" width="3.140625" style="3" customWidth="1"/>
    <col min="2" max="2" width="23.140625" style="3" customWidth="1"/>
    <col min="3" max="6" width="17.28125" style="3" customWidth="1"/>
    <col min="7" max="16384" width="8.8515625" style="3" customWidth="1"/>
  </cols>
  <sheetData>
    <row r="1" spans="2:6" ht="16.5">
      <c r="B1" s="367" t="s">
        <v>197</v>
      </c>
      <c r="C1" s="367"/>
      <c r="D1" s="367"/>
      <c r="E1" s="367"/>
      <c r="F1" s="367"/>
    </row>
    <row r="2" spans="2:6" ht="6" customHeight="1">
      <c r="B2" s="151"/>
      <c r="C2" s="151"/>
      <c r="D2" s="151"/>
      <c r="E2" s="151"/>
      <c r="F2" s="151"/>
    </row>
    <row r="3" spans="2:6" ht="24.75" customHeight="1">
      <c r="B3" s="368" t="s">
        <v>187</v>
      </c>
      <c r="C3" s="370" t="s">
        <v>50</v>
      </c>
      <c r="D3" s="371"/>
      <c r="E3" s="371"/>
      <c r="F3" s="371"/>
    </row>
    <row r="4" spans="2:6" ht="24.75" customHeight="1">
      <c r="B4" s="369"/>
      <c r="C4" s="370" t="s">
        <v>50</v>
      </c>
      <c r="D4" s="371"/>
      <c r="E4" s="152" t="s">
        <v>7</v>
      </c>
      <c r="F4" s="152" t="s">
        <v>8</v>
      </c>
    </row>
    <row r="5" spans="2:6" ht="24.75" customHeight="1">
      <c r="B5" s="152" t="s">
        <v>50</v>
      </c>
      <c r="C5" s="73">
        <f>SUM(C6:C18)</f>
        <v>65203</v>
      </c>
      <c r="D5" s="290" t="s">
        <v>145</v>
      </c>
      <c r="E5" s="146">
        <f>SUM(E6:E18)</f>
        <v>28930</v>
      </c>
      <c r="F5" s="146">
        <f>SUM(F6:F18)</f>
        <v>36273</v>
      </c>
    </row>
    <row r="6" spans="2:11" ht="24.75" customHeight="1">
      <c r="B6" s="153" t="s">
        <v>162</v>
      </c>
      <c r="C6" s="131">
        <f>E6+F6</f>
        <v>1230</v>
      </c>
      <c r="D6" s="292">
        <f>C6/$C$5%</f>
        <v>1.886416269190068</v>
      </c>
      <c r="E6" s="154">
        <v>535</v>
      </c>
      <c r="F6" s="132">
        <v>695</v>
      </c>
      <c r="K6" s="293"/>
    </row>
    <row r="7" spans="2:11" ht="24.75" customHeight="1">
      <c r="B7" s="153" t="s">
        <v>163</v>
      </c>
      <c r="C7" s="131">
        <f aca="true" t="shared" si="0" ref="C7:C18">E7+F7</f>
        <v>3489</v>
      </c>
      <c r="D7" s="292">
        <f aca="true" t="shared" si="1" ref="D7:D17">C7/$C$5%</f>
        <v>5.350980783092803</v>
      </c>
      <c r="E7" s="154">
        <v>1688</v>
      </c>
      <c r="F7" s="132">
        <v>1801</v>
      </c>
      <c r="K7" s="293"/>
    </row>
    <row r="8" spans="2:11" ht="24.75" customHeight="1">
      <c r="B8" s="153" t="s">
        <v>164</v>
      </c>
      <c r="C8" s="131">
        <f t="shared" si="0"/>
        <v>3738</v>
      </c>
      <c r="D8" s="292">
        <f t="shared" si="1"/>
        <v>5.732865052221523</v>
      </c>
      <c r="E8" s="154">
        <v>1447</v>
      </c>
      <c r="F8" s="132">
        <v>2291</v>
      </c>
      <c r="K8" s="293"/>
    </row>
    <row r="9" spans="2:11" ht="24.75" customHeight="1">
      <c r="B9" s="153" t="s">
        <v>165</v>
      </c>
      <c r="C9" s="131">
        <f t="shared" si="0"/>
        <v>4594</v>
      </c>
      <c r="D9" s="292">
        <f t="shared" si="1"/>
        <v>7.045688081836726</v>
      </c>
      <c r="E9" s="154">
        <v>2302</v>
      </c>
      <c r="F9" s="132">
        <v>2292</v>
      </c>
      <c r="K9" s="293"/>
    </row>
    <row r="10" spans="2:11" ht="24.75" customHeight="1">
      <c r="B10" s="153" t="s">
        <v>183</v>
      </c>
      <c r="C10" s="131">
        <f t="shared" si="0"/>
        <v>10567</v>
      </c>
      <c r="D10" s="292">
        <f t="shared" si="1"/>
        <v>16.206309525635323</v>
      </c>
      <c r="E10" s="154">
        <v>4552</v>
      </c>
      <c r="F10" s="132">
        <v>6015</v>
      </c>
      <c r="K10" s="293"/>
    </row>
    <row r="11" spans="2:11" ht="24.75" customHeight="1">
      <c r="B11" s="153" t="s">
        <v>166</v>
      </c>
      <c r="C11" s="131">
        <f t="shared" si="0"/>
        <v>2323</v>
      </c>
      <c r="D11" s="292">
        <f t="shared" si="1"/>
        <v>3.562719506771161</v>
      </c>
      <c r="E11" s="154">
        <v>360</v>
      </c>
      <c r="F11" s="132">
        <v>1963</v>
      </c>
      <c r="K11" s="293"/>
    </row>
    <row r="12" spans="2:11" ht="24.75" customHeight="1">
      <c r="B12" s="153" t="s">
        <v>167</v>
      </c>
      <c r="C12" s="131">
        <f t="shared" si="0"/>
        <v>1770</v>
      </c>
      <c r="D12" s="292">
        <f t="shared" si="1"/>
        <v>2.714599021517415</v>
      </c>
      <c r="E12" s="154">
        <v>377</v>
      </c>
      <c r="F12" s="132">
        <v>1393</v>
      </c>
      <c r="K12" s="293"/>
    </row>
    <row r="13" spans="2:11" ht="24.75" customHeight="1">
      <c r="B13" s="153" t="s">
        <v>184</v>
      </c>
      <c r="C13" s="131">
        <f t="shared" si="0"/>
        <v>1137</v>
      </c>
      <c r="D13" s="292">
        <f t="shared" si="1"/>
        <v>1.743784795178136</v>
      </c>
      <c r="E13" s="154">
        <v>162</v>
      </c>
      <c r="F13" s="132">
        <v>975</v>
      </c>
      <c r="K13" s="293"/>
    </row>
    <row r="14" spans="2:11" ht="24.75" customHeight="1">
      <c r="B14" s="153" t="s">
        <v>185</v>
      </c>
      <c r="C14" s="131">
        <f t="shared" si="0"/>
        <v>2104</v>
      </c>
      <c r="D14" s="292">
        <f t="shared" si="1"/>
        <v>3.226845390549515</v>
      </c>
      <c r="E14" s="154">
        <v>929</v>
      </c>
      <c r="F14" s="132">
        <v>1175</v>
      </c>
      <c r="K14" s="293"/>
    </row>
    <row r="15" spans="2:11" ht="24.75" customHeight="1">
      <c r="B15" s="153" t="s">
        <v>168</v>
      </c>
      <c r="C15" s="131">
        <f t="shared" si="0"/>
        <v>9644</v>
      </c>
      <c r="D15" s="292">
        <f t="shared" si="1"/>
        <v>14.790730487860989</v>
      </c>
      <c r="E15" s="154">
        <v>4683</v>
      </c>
      <c r="F15" s="132">
        <v>4961</v>
      </c>
      <c r="K15" s="293"/>
    </row>
    <row r="16" spans="2:11" ht="24.75" customHeight="1">
      <c r="B16" s="153" t="s">
        <v>169</v>
      </c>
      <c r="C16" s="131">
        <f t="shared" si="0"/>
        <v>8262</v>
      </c>
      <c r="D16" s="292">
        <f t="shared" si="1"/>
        <v>12.671196110608408</v>
      </c>
      <c r="E16" s="154">
        <v>4396</v>
      </c>
      <c r="F16" s="132">
        <v>3866</v>
      </c>
      <c r="K16" s="293"/>
    </row>
    <row r="17" spans="2:11" ht="24.75" customHeight="1">
      <c r="B17" s="153" t="s">
        <v>170</v>
      </c>
      <c r="C17" s="131">
        <f t="shared" si="0"/>
        <v>8553</v>
      </c>
      <c r="D17" s="292">
        <f t="shared" si="1"/>
        <v>13.117494593807034</v>
      </c>
      <c r="E17" s="154">
        <v>4672</v>
      </c>
      <c r="F17" s="132">
        <v>3881</v>
      </c>
      <c r="K17" s="293"/>
    </row>
    <row r="18" spans="2:11" ht="24.75" customHeight="1">
      <c r="B18" s="155" t="s">
        <v>25</v>
      </c>
      <c r="C18" s="131">
        <f t="shared" si="0"/>
        <v>7792</v>
      </c>
      <c r="D18" s="292">
        <f>C18/$C$5%</f>
        <v>11.950370381730902</v>
      </c>
      <c r="E18" s="156">
        <v>2827</v>
      </c>
      <c r="F18" s="133">
        <v>4965</v>
      </c>
      <c r="K18" s="293"/>
    </row>
    <row r="19" spans="2:6" ht="24.75" customHeight="1">
      <c r="B19" s="128" t="s">
        <v>159</v>
      </c>
      <c r="C19" s="372">
        <f>SUM(D6:D18)</f>
        <v>100.00000000000001</v>
      </c>
      <c r="D19" s="373"/>
      <c r="E19" s="143">
        <f>E5/C5%</f>
        <v>44.36912412005583</v>
      </c>
      <c r="F19" s="143">
        <f>F5/C5%</f>
        <v>55.63087587994418</v>
      </c>
    </row>
    <row r="20" spans="2:6" ht="6" customHeight="1">
      <c r="B20" s="147"/>
      <c r="C20" s="144"/>
      <c r="D20" s="134"/>
      <c r="E20" s="135"/>
      <c r="F20" s="135"/>
    </row>
    <row r="21" spans="2:6" ht="19.5" customHeight="1">
      <c r="B21" s="374" t="s">
        <v>203</v>
      </c>
      <c r="C21" s="374"/>
      <c r="D21" s="374"/>
      <c r="E21" s="374"/>
      <c r="F21" s="374"/>
    </row>
    <row r="22" spans="2:6" ht="19.5" customHeight="1">
      <c r="B22" s="148" t="s">
        <v>182</v>
      </c>
      <c r="C22" s="157"/>
      <c r="D22" s="157"/>
      <c r="E22" s="157"/>
      <c r="F22" s="157"/>
    </row>
    <row r="23" ht="19.5" customHeight="1">
      <c r="B23" s="147" t="s">
        <v>161</v>
      </c>
    </row>
    <row r="24" ht="19.5" customHeight="1">
      <c r="B24" s="148" t="s">
        <v>116</v>
      </c>
    </row>
  </sheetData>
  <sheetProtection/>
  <mergeCells count="6">
    <mergeCell ref="B1:F1"/>
    <mergeCell ref="B3:B4"/>
    <mergeCell ref="C3:F3"/>
    <mergeCell ref="C4:D4"/>
    <mergeCell ref="C19:D19"/>
    <mergeCell ref="B21:F21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portrait" paperSize="9" r:id="rId1"/>
  <ignoredErrors>
    <ignoredError sqref="D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R27"/>
  <sheetViews>
    <sheetView zoomScaleSheetLayoutView="100" zoomScalePageLayoutView="0" workbookViewId="0" topLeftCell="A1">
      <selection activeCell="K16" sqref="K16"/>
    </sheetView>
  </sheetViews>
  <sheetFormatPr defaultColWidth="8.8515625" defaultRowHeight="12.75"/>
  <cols>
    <col min="1" max="1" width="0.85546875" style="3" customWidth="1"/>
    <col min="2" max="2" width="17.140625" style="3" customWidth="1"/>
    <col min="3" max="17" width="8.28125" style="3" customWidth="1"/>
    <col min="18" max="16384" width="8.8515625" style="3" customWidth="1"/>
  </cols>
  <sheetData>
    <row r="1" spans="2:14" ht="18.75" customHeight="1">
      <c r="B1" s="7" t="s">
        <v>189</v>
      </c>
      <c r="C1" s="8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</row>
    <row r="2" spans="2:14" ht="7.5" customHeight="1">
      <c r="B2" s="212"/>
      <c r="C2" s="212"/>
      <c r="D2" s="213"/>
      <c r="E2" s="213"/>
      <c r="F2" s="213"/>
      <c r="G2" s="140"/>
      <c r="H2" s="140"/>
      <c r="I2" s="140"/>
      <c r="J2" s="140"/>
      <c r="K2" s="140"/>
      <c r="L2" s="140"/>
      <c r="M2" s="140"/>
      <c r="N2" s="140"/>
    </row>
    <row r="3" spans="2:18" s="215" customFormat="1" ht="19.5" customHeight="1">
      <c r="B3" s="311" t="s">
        <v>6</v>
      </c>
      <c r="C3" s="317" t="s">
        <v>135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214"/>
    </row>
    <row r="4" spans="2:18" s="215" customFormat="1" ht="19.5" customHeight="1">
      <c r="B4" s="312"/>
      <c r="C4" s="314" t="s">
        <v>0</v>
      </c>
      <c r="D4" s="315"/>
      <c r="E4" s="315"/>
      <c r="F4" s="315" t="s">
        <v>3</v>
      </c>
      <c r="G4" s="315"/>
      <c r="H4" s="315"/>
      <c r="I4" s="316" t="s">
        <v>4</v>
      </c>
      <c r="J4" s="316"/>
      <c r="K4" s="316"/>
      <c r="L4" s="315" t="s">
        <v>5</v>
      </c>
      <c r="M4" s="315"/>
      <c r="N4" s="315"/>
      <c r="O4" s="313" t="s">
        <v>134</v>
      </c>
      <c r="P4" s="313"/>
      <c r="Q4" s="313"/>
      <c r="R4" s="214"/>
    </row>
    <row r="5" spans="2:17" s="215" customFormat="1" ht="19.5" customHeight="1">
      <c r="B5" s="312"/>
      <c r="C5" s="43" t="s">
        <v>0</v>
      </c>
      <c r="D5" s="41" t="s">
        <v>7</v>
      </c>
      <c r="E5" s="41" t="s">
        <v>8</v>
      </c>
      <c r="F5" s="41" t="s">
        <v>0</v>
      </c>
      <c r="G5" s="41" t="s">
        <v>7</v>
      </c>
      <c r="H5" s="41" t="s">
        <v>8</v>
      </c>
      <c r="I5" s="41" t="s">
        <v>0</v>
      </c>
      <c r="J5" s="41" t="s">
        <v>7</v>
      </c>
      <c r="K5" s="41" t="s">
        <v>8</v>
      </c>
      <c r="L5" s="41" t="s">
        <v>0</v>
      </c>
      <c r="M5" s="41" t="s">
        <v>7</v>
      </c>
      <c r="N5" s="41" t="s">
        <v>8</v>
      </c>
      <c r="O5" s="98" t="s">
        <v>0</v>
      </c>
      <c r="P5" s="98" t="s">
        <v>7</v>
      </c>
      <c r="Q5" s="98" t="s">
        <v>8</v>
      </c>
    </row>
    <row r="6" spans="2:17" s="215" customFormat="1" ht="21" customHeight="1">
      <c r="B6" s="17" t="s">
        <v>0</v>
      </c>
      <c r="C6" s="216">
        <v>249971</v>
      </c>
      <c r="D6" s="217">
        <v>129892</v>
      </c>
      <c r="E6" s="217">
        <v>120079</v>
      </c>
      <c r="F6" s="217">
        <v>168692</v>
      </c>
      <c r="G6" s="217">
        <v>84892</v>
      </c>
      <c r="H6" s="217">
        <v>83800</v>
      </c>
      <c r="I6" s="217">
        <v>69113</v>
      </c>
      <c r="J6" s="217">
        <v>37842</v>
      </c>
      <c r="K6" s="217">
        <v>31271</v>
      </c>
      <c r="L6" s="217">
        <v>8574</v>
      </c>
      <c r="M6" s="217">
        <v>5236</v>
      </c>
      <c r="N6" s="217">
        <v>3338</v>
      </c>
      <c r="O6" s="218">
        <v>3592</v>
      </c>
      <c r="P6" s="218">
        <v>1922</v>
      </c>
      <c r="Q6" s="218">
        <v>1670</v>
      </c>
    </row>
    <row r="7" spans="2:17" s="215" customFormat="1" ht="21" customHeight="1">
      <c r="B7" s="219" t="s">
        <v>9</v>
      </c>
      <c r="C7" s="220">
        <v>8034</v>
      </c>
      <c r="D7" s="221">
        <v>4075</v>
      </c>
      <c r="E7" s="221">
        <v>3959</v>
      </c>
      <c r="F7" s="221">
        <v>5936</v>
      </c>
      <c r="G7" s="221">
        <v>2999</v>
      </c>
      <c r="H7" s="221">
        <v>2937</v>
      </c>
      <c r="I7" s="221">
        <v>1823</v>
      </c>
      <c r="J7" s="221">
        <v>948</v>
      </c>
      <c r="K7" s="221">
        <v>875</v>
      </c>
      <c r="L7" s="221">
        <v>195</v>
      </c>
      <c r="M7" s="221">
        <v>88</v>
      </c>
      <c r="N7" s="221">
        <v>107</v>
      </c>
      <c r="O7" s="221">
        <v>80</v>
      </c>
      <c r="P7" s="221">
        <v>40</v>
      </c>
      <c r="Q7" s="221">
        <v>40</v>
      </c>
    </row>
    <row r="8" spans="2:17" s="215" customFormat="1" ht="21" customHeight="1">
      <c r="B8" s="222" t="s">
        <v>10</v>
      </c>
      <c r="C8" s="223">
        <v>9558</v>
      </c>
      <c r="D8" s="166">
        <v>4758</v>
      </c>
      <c r="E8" s="166">
        <v>4800</v>
      </c>
      <c r="F8" s="166">
        <v>7107</v>
      </c>
      <c r="G8" s="166">
        <v>3522</v>
      </c>
      <c r="H8" s="166">
        <v>3585</v>
      </c>
      <c r="I8" s="166">
        <v>2099</v>
      </c>
      <c r="J8" s="166">
        <v>1077</v>
      </c>
      <c r="K8" s="166">
        <v>1022</v>
      </c>
      <c r="L8" s="166">
        <v>261</v>
      </c>
      <c r="M8" s="166">
        <v>105</v>
      </c>
      <c r="N8" s="166">
        <v>156</v>
      </c>
      <c r="O8" s="166">
        <v>91</v>
      </c>
      <c r="P8" s="166">
        <v>54</v>
      </c>
      <c r="Q8" s="166">
        <v>37</v>
      </c>
    </row>
    <row r="9" spans="2:17" s="215" customFormat="1" ht="21" customHeight="1">
      <c r="B9" s="222" t="s">
        <v>11</v>
      </c>
      <c r="C9" s="223">
        <v>10203</v>
      </c>
      <c r="D9" s="166">
        <v>5043</v>
      </c>
      <c r="E9" s="166">
        <v>5160</v>
      </c>
      <c r="F9" s="166">
        <v>8018</v>
      </c>
      <c r="G9" s="166">
        <v>3973</v>
      </c>
      <c r="H9" s="166">
        <v>4045</v>
      </c>
      <c r="I9" s="166">
        <v>1807</v>
      </c>
      <c r="J9" s="166">
        <v>883</v>
      </c>
      <c r="K9" s="166">
        <v>924</v>
      </c>
      <c r="L9" s="166">
        <v>281</v>
      </c>
      <c r="M9" s="166">
        <v>146</v>
      </c>
      <c r="N9" s="166">
        <v>135</v>
      </c>
      <c r="O9" s="166">
        <v>97</v>
      </c>
      <c r="P9" s="166">
        <v>41</v>
      </c>
      <c r="Q9" s="166">
        <v>56</v>
      </c>
    </row>
    <row r="10" spans="2:17" s="215" customFormat="1" ht="21" customHeight="1">
      <c r="B10" s="224" t="s">
        <v>12</v>
      </c>
      <c r="C10" s="223">
        <v>12953</v>
      </c>
      <c r="D10" s="166">
        <v>6043</v>
      </c>
      <c r="E10" s="166">
        <v>6910</v>
      </c>
      <c r="F10" s="166">
        <v>9510</v>
      </c>
      <c r="G10" s="166">
        <v>4310</v>
      </c>
      <c r="H10" s="166">
        <v>5200</v>
      </c>
      <c r="I10" s="166">
        <v>2889</v>
      </c>
      <c r="J10" s="166">
        <v>1446</v>
      </c>
      <c r="K10" s="166">
        <v>1443</v>
      </c>
      <c r="L10" s="166">
        <v>409</v>
      </c>
      <c r="M10" s="166">
        <v>215</v>
      </c>
      <c r="N10" s="166">
        <v>194</v>
      </c>
      <c r="O10" s="166">
        <v>145</v>
      </c>
      <c r="P10" s="166">
        <v>72</v>
      </c>
      <c r="Q10" s="166">
        <v>73</v>
      </c>
    </row>
    <row r="11" spans="2:17" s="215" customFormat="1" ht="21" customHeight="1">
      <c r="B11" s="224" t="s">
        <v>13</v>
      </c>
      <c r="C11" s="223">
        <v>19405</v>
      </c>
      <c r="D11" s="166">
        <v>9309</v>
      </c>
      <c r="E11" s="166">
        <v>10096</v>
      </c>
      <c r="F11" s="166">
        <v>12749</v>
      </c>
      <c r="G11" s="166">
        <v>5537</v>
      </c>
      <c r="H11" s="166">
        <v>7212</v>
      </c>
      <c r="I11" s="166">
        <v>5849</v>
      </c>
      <c r="J11" s="166">
        <v>3311</v>
      </c>
      <c r="K11" s="166">
        <v>2538</v>
      </c>
      <c r="L11" s="166">
        <v>546</v>
      </c>
      <c r="M11" s="166">
        <v>329</v>
      </c>
      <c r="N11" s="166">
        <v>217</v>
      </c>
      <c r="O11" s="166">
        <v>261</v>
      </c>
      <c r="P11" s="166">
        <v>132</v>
      </c>
      <c r="Q11" s="166">
        <v>129</v>
      </c>
    </row>
    <row r="12" spans="2:17" s="215" customFormat="1" ht="21" customHeight="1">
      <c r="B12" s="224" t="s">
        <v>14</v>
      </c>
      <c r="C12" s="223">
        <v>23136</v>
      </c>
      <c r="D12" s="166">
        <v>11842</v>
      </c>
      <c r="E12" s="166">
        <v>11294</v>
      </c>
      <c r="F12" s="166">
        <v>15809</v>
      </c>
      <c r="G12" s="166">
        <v>7332</v>
      </c>
      <c r="H12" s="166">
        <v>8477</v>
      </c>
      <c r="I12" s="166">
        <v>6217</v>
      </c>
      <c r="J12" s="166">
        <v>3793</v>
      </c>
      <c r="K12" s="166">
        <v>2424</v>
      </c>
      <c r="L12" s="166">
        <v>822</v>
      </c>
      <c r="M12" s="166">
        <v>573</v>
      </c>
      <c r="N12" s="166">
        <v>249</v>
      </c>
      <c r="O12" s="166">
        <v>288</v>
      </c>
      <c r="P12" s="166">
        <v>144</v>
      </c>
      <c r="Q12" s="166">
        <v>144</v>
      </c>
    </row>
    <row r="13" spans="2:17" s="215" customFormat="1" ht="21" customHeight="1">
      <c r="B13" s="224" t="s">
        <v>15</v>
      </c>
      <c r="C13" s="223">
        <v>21458</v>
      </c>
      <c r="D13" s="166">
        <v>11772</v>
      </c>
      <c r="E13" s="166">
        <v>9686</v>
      </c>
      <c r="F13" s="166">
        <v>14730</v>
      </c>
      <c r="G13" s="166">
        <v>7627</v>
      </c>
      <c r="H13" s="166">
        <v>7103</v>
      </c>
      <c r="I13" s="166">
        <v>5488</v>
      </c>
      <c r="J13" s="166">
        <v>3361</v>
      </c>
      <c r="K13" s="166">
        <v>2127</v>
      </c>
      <c r="L13" s="166">
        <v>937</v>
      </c>
      <c r="M13" s="166">
        <v>616</v>
      </c>
      <c r="N13" s="166">
        <v>321</v>
      </c>
      <c r="O13" s="166">
        <v>303</v>
      </c>
      <c r="P13" s="166">
        <v>168</v>
      </c>
      <c r="Q13" s="166">
        <v>135</v>
      </c>
    </row>
    <row r="14" spans="2:17" s="215" customFormat="1" ht="21" customHeight="1">
      <c r="B14" s="224" t="s">
        <v>16</v>
      </c>
      <c r="C14" s="223">
        <v>19830</v>
      </c>
      <c r="D14" s="166">
        <v>11019</v>
      </c>
      <c r="E14" s="166">
        <v>8811</v>
      </c>
      <c r="F14" s="166">
        <v>13070</v>
      </c>
      <c r="G14" s="166">
        <v>6992</v>
      </c>
      <c r="H14" s="166">
        <v>6078</v>
      </c>
      <c r="I14" s="166">
        <v>5569</v>
      </c>
      <c r="J14" s="166">
        <v>3285</v>
      </c>
      <c r="K14" s="166">
        <v>2284</v>
      </c>
      <c r="L14" s="166">
        <v>859</v>
      </c>
      <c r="M14" s="166">
        <v>552</v>
      </c>
      <c r="N14" s="166">
        <v>307</v>
      </c>
      <c r="O14" s="166">
        <v>332</v>
      </c>
      <c r="P14" s="166">
        <v>190</v>
      </c>
      <c r="Q14" s="166">
        <v>142</v>
      </c>
    </row>
    <row r="15" spans="2:17" s="215" customFormat="1" ht="21" customHeight="1">
      <c r="B15" s="224" t="s">
        <v>17</v>
      </c>
      <c r="C15" s="223">
        <v>19841</v>
      </c>
      <c r="D15" s="166">
        <v>10800</v>
      </c>
      <c r="E15" s="166">
        <v>9041</v>
      </c>
      <c r="F15" s="166">
        <v>12792</v>
      </c>
      <c r="G15" s="166">
        <v>6634</v>
      </c>
      <c r="H15" s="166">
        <v>6158</v>
      </c>
      <c r="I15" s="166">
        <v>5829</v>
      </c>
      <c r="J15" s="166">
        <v>3365</v>
      </c>
      <c r="K15" s="166">
        <v>2464</v>
      </c>
      <c r="L15" s="166">
        <v>864</v>
      </c>
      <c r="M15" s="166">
        <v>583</v>
      </c>
      <c r="N15" s="166">
        <v>281</v>
      </c>
      <c r="O15" s="166">
        <v>356</v>
      </c>
      <c r="P15" s="166">
        <v>218</v>
      </c>
      <c r="Q15" s="166">
        <v>138</v>
      </c>
    </row>
    <row r="16" spans="2:17" s="215" customFormat="1" ht="21" customHeight="1">
      <c r="B16" s="224" t="s">
        <v>18</v>
      </c>
      <c r="C16" s="223">
        <v>21479</v>
      </c>
      <c r="D16" s="166">
        <v>11424</v>
      </c>
      <c r="E16" s="166">
        <v>10055</v>
      </c>
      <c r="F16" s="166">
        <v>13989</v>
      </c>
      <c r="G16" s="166">
        <v>7272</v>
      </c>
      <c r="H16" s="166">
        <v>6717</v>
      </c>
      <c r="I16" s="166">
        <v>6340</v>
      </c>
      <c r="J16" s="166">
        <v>3460</v>
      </c>
      <c r="K16" s="166">
        <v>2880</v>
      </c>
      <c r="L16" s="166">
        <v>865</v>
      </c>
      <c r="M16" s="166">
        <v>536</v>
      </c>
      <c r="N16" s="166">
        <v>329</v>
      </c>
      <c r="O16" s="166">
        <v>285</v>
      </c>
      <c r="P16" s="166">
        <v>156</v>
      </c>
      <c r="Q16" s="166">
        <v>129</v>
      </c>
    </row>
    <row r="17" spans="2:17" s="215" customFormat="1" ht="21" customHeight="1">
      <c r="B17" s="224" t="s">
        <v>19</v>
      </c>
      <c r="C17" s="223">
        <v>22342</v>
      </c>
      <c r="D17" s="166">
        <v>11619</v>
      </c>
      <c r="E17" s="166">
        <v>10723</v>
      </c>
      <c r="F17" s="166">
        <v>14769</v>
      </c>
      <c r="G17" s="166">
        <v>7540</v>
      </c>
      <c r="H17" s="166">
        <v>7229</v>
      </c>
      <c r="I17" s="166">
        <v>6495</v>
      </c>
      <c r="J17" s="166">
        <v>3471</v>
      </c>
      <c r="K17" s="166">
        <v>3024</v>
      </c>
      <c r="L17" s="166">
        <v>767</v>
      </c>
      <c r="M17" s="166">
        <v>441</v>
      </c>
      <c r="N17" s="166">
        <v>326</v>
      </c>
      <c r="O17" s="166">
        <v>311</v>
      </c>
      <c r="P17" s="166">
        <v>167</v>
      </c>
      <c r="Q17" s="166">
        <v>144</v>
      </c>
    </row>
    <row r="18" spans="2:17" s="215" customFormat="1" ht="21" customHeight="1">
      <c r="B18" s="224" t="s">
        <v>20</v>
      </c>
      <c r="C18" s="223">
        <v>20473</v>
      </c>
      <c r="D18" s="166">
        <v>10583</v>
      </c>
      <c r="E18" s="166">
        <v>9890</v>
      </c>
      <c r="F18" s="166">
        <v>13332</v>
      </c>
      <c r="G18" s="166">
        <v>6914</v>
      </c>
      <c r="H18" s="166">
        <v>6418</v>
      </c>
      <c r="I18" s="166">
        <v>6140</v>
      </c>
      <c r="J18" s="166">
        <v>3128</v>
      </c>
      <c r="K18" s="166">
        <v>3012</v>
      </c>
      <c r="L18" s="166">
        <v>626</v>
      </c>
      <c r="M18" s="166">
        <v>374</v>
      </c>
      <c r="N18" s="166">
        <v>252</v>
      </c>
      <c r="O18" s="166">
        <v>375</v>
      </c>
      <c r="P18" s="166">
        <v>167</v>
      </c>
      <c r="Q18" s="166">
        <v>208</v>
      </c>
    </row>
    <row r="19" spans="2:17" s="215" customFormat="1" ht="21" customHeight="1">
      <c r="B19" s="224" t="s">
        <v>21</v>
      </c>
      <c r="C19" s="223">
        <v>16523</v>
      </c>
      <c r="D19" s="166">
        <v>8804</v>
      </c>
      <c r="E19" s="166">
        <v>7719</v>
      </c>
      <c r="F19" s="166">
        <v>10613</v>
      </c>
      <c r="G19" s="166">
        <v>5688</v>
      </c>
      <c r="H19" s="166">
        <v>4925</v>
      </c>
      <c r="I19" s="166">
        <v>5130</v>
      </c>
      <c r="J19" s="166">
        <v>2674</v>
      </c>
      <c r="K19" s="166">
        <v>2456</v>
      </c>
      <c r="L19" s="166">
        <v>543</v>
      </c>
      <c r="M19" s="166">
        <v>320</v>
      </c>
      <c r="N19" s="166">
        <v>223</v>
      </c>
      <c r="O19" s="166">
        <v>237</v>
      </c>
      <c r="P19" s="166">
        <v>122</v>
      </c>
      <c r="Q19" s="166">
        <v>115</v>
      </c>
    </row>
    <row r="20" spans="2:17" s="215" customFormat="1" ht="21" customHeight="1">
      <c r="B20" s="224" t="s">
        <v>22</v>
      </c>
      <c r="C20" s="223">
        <v>11918</v>
      </c>
      <c r="D20" s="166">
        <v>6194</v>
      </c>
      <c r="E20" s="166">
        <v>5724</v>
      </c>
      <c r="F20" s="166">
        <v>7904</v>
      </c>
      <c r="G20" s="166">
        <v>4131</v>
      </c>
      <c r="H20" s="166">
        <v>3773</v>
      </c>
      <c r="I20" s="166">
        <v>3468</v>
      </c>
      <c r="J20" s="166">
        <v>1754</v>
      </c>
      <c r="K20" s="166">
        <v>1714</v>
      </c>
      <c r="L20" s="166">
        <v>336</v>
      </c>
      <c r="M20" s="166">
        <v>192</v>
      </c>
      <c r="N20" s="166">
        <v>144</v>
      </c>
      <c r="O20" s="166">
        <v>210</v>
      </c>
      <c r="P20" s="166">
        <v>117</v>
      </c>
      <c r="Q20" s="166">
        <v>93</v>
      </c>
    </row>
    <row r="21" spans="2:17" s="215" customFormat="1" ht="21" customHeight="1">
      <c r="B21" s="224" t="s">
        <v>23</v>
      </c>
      <c r="C21" s="223">
        <v>7495</v>
      </c>
      <c r="D21" s="166">
        <v>4002</v>
      </c>
      <c r="E21" s="166">
        <v>3493</v>
      </c>
      <c r="F21" s="166">
        <v>4908</v>
      </c>
      <c r="G21" s="166">
        <v>2670</v>
      </c>
      <c r="H21" s="166">
        <v>2238</v>
      </c>
      <c r="I21" s="166">
        <v>2290</v>
      </c>
      <c r="J21" s="166">
        <v>1148</v>
      </c>
      <c r="K21" s="166">
        <v>1142</v>
      </c>
      <c r="L21" s="166">
        <v>165</v>
      </c>
      <c r="M21" s="166">
        <v>103</v>
      </c>
      <c r="N21" s="166">
        <v>62</v>
      </c>
      <c r="O21" s="166">
        <v>132</v>
      </c>
      <c r="P21" s="166">
        <v>81</v>
      </c>
      <c r="Q21" s="166">
        <v>51</v>
      </c>
    </row>
    <row r="22" spans="2:17" s="215" customFormat="1" ht="21" customHeight="1">
      <c r="B22" s="224" t="s">
        <v>24</v>
      </c>
      <c r="C22" s="225">
        <v>5323</v>
      </c>
      <c r="D22" s="226">
        <v>2605</v>
      </c>
      <c r="E22" s="226">
        <v>2718</v>
      </c>
      <c r="F22" s="226">
        <v>3456</v>
      </c>
      <c r="G22" s="226">
        <v>1751</v>
      </c>
      <c r="H22" s="226">
        <v>1705</v>
      </c>
      <c r="I22" s="226">
        <v>1680</v>
      </c>
      <c r="J22" s="226">
        <v>738</v>
      </c>
      <c r="K22" s="226">
        <v>942</v>
      </c>
      <c r="L22" s="226">
        <v>98</v>
      </c>
      <c r="M22" s="226">
        <v>63</v>
      </c>
      <c r="N22" s="226">
        <v>35</v>
      </c>
      <c r="O22" s="226">
        <v>89</v>
      </c>
      <c r="P22" s="226">
        <v>53</v>
      </c>
      <c r="Q22" s="226">
        <v>36</v>
      </c>
    </row>
    <row r="23" spans="2:17" s="215" customFormat="1" ht="21" customHeight="1">
      <c r="B23" s="17" t="s">
        <v>128</v>
      </c>
      <c r="C23" s="227">
        <f>D23+E23</f>
        <v>100</v>
      </c>
      <c r="D23" s="210">
        <f>D6/C6%</f>
        <v>51.96282768801181</v>
      </c>
      <c r="E23" s="210">
        <f>E6/C6%</f>
        <v>48.037172311988186</v>
      </c>
      <c r="F23" s="210">
        <f>F6/C6%</f>
        <v>67.48462821687316</v>
      </c>
      <c r="G23" s="210">
        <f>G6/C6%</f>
        <v>33.96073944577571</v>
      </c>
      <c r="H23" s="210">
        <f>H6/C6%</f>
        <v>33.52388877109745</v>
      </c>
      <c r="I23" s="210">
        <f>I6/C6%</f>
        <v>27.64840721523697</v>
      </c>
      <c r="J23" s="210">
        <f>J6/C6%</f>
        <v>15.13855607250441</v>
      </c>
      <c r="K23" s="210">
        <f>K6/C6%</f>
        <v>12.509851142732558</v>
      </c>
      <c r="L23" s="210">
        <f>L6/C6%</f>
        <v>3.4299978797540516</v>
      </c>
      <c r="M23" s="210">
        <f>M6/C6%</f>
        <v>2.094642978585516</v>
      </c>
      <c r="N23" s="210">
        <f>N6/C6%</f>
        <v>1.3353549011685355</v>
      </c>
      <c r="O23" s="228">
        <f>O6/C6%</f>
        <v>1.4369666881358238</v>
      </c>
      <c r="P23" s="228">
        <f>P6/C6%</f>
        <v>0.7688891911461729</v>
      </c>
      <c r="Q23" s="228">
        <f>Q6/C6%</f>
        <v>0.6680774969896508</v>
      </c>
    </row>
    <row r="24" ht="6.75" customHeight="1"/>
    <row r="25" spans="2:14" ht="16.5" customHeight="1">
      <c r="B25" s="16" t="s">
        <v>199</v>
      </c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4" ht="16.5" customHeight="1">
      <c r="B26" s="16" t="s">
        <v>137</v>
      </c>
      <c r="C26" s="5"/>
      <c r="D26" s="6"/>
    </row>
    <row r="27" ht="16.5" customHeight="1">
      <c r="B27" s="6" t="s">
        <v>116</v>
      </c>
    </row>
  </sheetData>
  <sheetProtection/>
  <mergeCells count="7">
    <mergeCell ref="B3:B5"/>
    <mergeCell ref="O4:Q4"/>
    <mergeCell ref="C4:E4"/>
    <mergeCell ref="F4:H4"/>
    <mergeCell ref="I4:K4"/>
    <mergeCell ref="L4:N4"/>
    <mergeCell ref="C3:Q3"/>
  </mergeCells>
  <printOptions/>
  <pageMargins left="0.15748031496062992" right="0.15748031496062992" top="0.2362204724409449" bottom="0.43307086614173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9"/>
  <sheetViews>
    <sheetView zoomScaleSheetLayoutView="100" zoomScalePageLayoutView="0" workbookViewId="0" topLeftCell="A1">
      <selection activeCell="F39" sqref="F39"/>
    </sheetView>
  </sheetViews>
  <sheetFormatPr defaultColWidth="8.8515625" defaultRowHeight="12.75"/>
  <cols>
    <col min="1" max="1" width="3.57421875" style="32" customWidth="1"/>
    <col min="2" max="2" width="28.28125" style="32" customWidth="1"/>
    <col min="3" max="5" width="15.7109375" style="32" customWidth="1"/>
    <col min="6" max="6" width="21.28125" style="32" customWidth="1"/>
    <col min="7" max="16384" width="8.8515625" style="32" customWidth="1"/>
  </cols>
  <sheetData>
    <row r="1" spans="2:6" ht="18.75" customHeight="1">
      <c r="B1" s="18" t="s">
        <v>190</v>
      </c>
      <c r="C1" s="19"/>
      <c r="D1" s="19"/>
      <c r="E1" s="19"/>
      <c r="F1" s="19"/>
    </row>
    <row r="2" spans="2:6" ht="6.75" customHeight="1">
      <c r="B2" s="180"/>
      <c r="C2" s="180"/>
      <c r="D2" s="180"/>
      <c r="E2" s="180"/>
      <c r="F2" s="180"/>
    </row>
    <row r="3" spans="2:6" ht="19.5" customHeight="1">
      <c r="B3" s="20" t="s">
        <v>26</v>
      </c>
      <c r="C3" s="314" t="s">
        <v>27</v>
      </c>
      <c r="D3" s="315"/>
      <c r="E3" s="315"/>
      <c r="F3" s="318" t="s">
        <v>138</v>
      </c>
    </row>
    <row r="4" spans="2:6" ht="19.5" customHeight="1">
      <c r="B4" s="21" t="s">
        <v>28</v>
      </c>
      <c r="C4" s="42" t="s">
        <v>1</v>
      </c>
      <c r="D4" s="93" t="s">
        <v>2</v>
      </c>
      <c r="E4" s="93" t="s">
        <v>0</v>
      </c>
      <c r="F4" s="319"/>
    </row>
    <row r="5" spans="2:6" ht="18" customHeight="1">
      <c r="B5" s="99" t="s">
        <v>29</v>
      </c>
      <c r="C5" s="204">
        <f>SUM(C6:C11)</f>
        <v>142543</v>
      </c>
      <c r="D5" s="197">
        <f>SUM(D6:D11)</f>
        <v>2805</v>
      </c>
      <c r="E5" s="197">
        <f>C5+D5</f>
        <v>145348</v>
      </c>
      <c r="F5" s="205">
        <f>ROUND(E5/E32%,2)</f>
        <v>80.37</v>
      </c>
    </row>
    <row r="6" spans="2:7" ht="15" customHeight="1">
      <c r="B6" s="15" t="s">
        <v>30</v>
      </c>
      <c r="C6" s="165">
        <v>14544</v>
      </c>
      <c r="D6" s="105">
        <v>416</v>
      </c>
      <c r="E6" s="105">
        <f aca="true" t="shared" si="0" ref="E6:E11">C6+D6</f>
        <v>14960</v>
      </c>
      <c r="F6" s="177">
        <f>E6/E32*100</f>
        <v>8.271682756637805</v>
      </c>
      <c r="G6" s="174"/>
    </row>
    <row r="7" spans="2:7" ht="15" customHeight="1">
      <c r="B7" s="15" t="s">
        <v>31</v>
      </c>
      <c r="C7" s="165">
        <v>3962</v>
      </c>
      <c r="D7" s="105">
        <v>199</v>
      </c>
      <c r="E7" s="105">
        <f t="shared" si="0"/>
        <v>4161</v>
      </c>
      <c r="F7" s="177">
        <f>E7/E32*100</f>
        <v>2.30069999668248</v>
      </c>
      <c r="G7" s="174"/>
    </row>
    <row r="8" spans="2:7" ht="15" customHeight="1">
      <c r="B8" s="15" t="s">
        <v>32</v>
      </c>
      <c r="C8" s="165">
        <v>71</v>
      </c>
      <c r="D8" s="105">
        <v>4</v>
      </c>
      <c r="E8" s="105">
        <f t="shared" si="0"/>
        <v>75</v>
      </c>
      <c r="F8" s="177">
        <f>E8/$E$32*100</f>
        <v>0.04146899777726172</v>
      </c>
      <c r="G8" s="174"/>
    </row>
    <row r="9" spans="2:7" ht="15" customHeight="1">
      <c r="B9" s="15" t="s">
        <v>33</v>
      </c>
      <c r="C9" s="165">
        <v>6867</v>
      </c>
      <c r="D9" s="105">
        <v>1060</v>
      </c>
      <c r="E9" s="105">
        <f t="shared" si="0"/>
        <v>7927</v>
      </c>
      <c r="F9" s="177">
        <f>E9/$E$32*100</f>
        <v>4.382996605071382</v>
      </c>
      <c r="G9" s="174"/>
    </row>
    <row r="10" spans="2:7" ht="15" customHeight="1">
      <c r="B10" s="15" t="s">
        <v>34</v>
      </c>
      <c r="C10" s="165">
        <v>77094</v>
      </c>
      <c r="D10" s="105">
        <v>961</v>
      </c>
      <c r="E10" s="105">
        <f t="shared" si="0"/>
        <v>78055</v>
      </c>
      <c r="F10" s="177">
        <f>E10/$E$32*100</f>
        <v>43.15816828672218</v>
      </c>
      <c r="G10" s="174"/>
    </row>
    <row r="11" spans="2:7" ht="15" customHeight="1">
      <c r="B11" s="15" t="s">
        <v>35</v>
      </c>
      <c r="C11" s="165">
        <v>40005</v>
      </c>
      <c r="D11" s="105">
        <v>165</v>
      </c>
      <c r="E11" s="105">
        <f t="shared" si="0"/>
        <v>40170</v>
      </c>
      <c r="F11" s="177">
        <f>E11/E32*100</f>
        <v>22.210795209501377</v>
      </c>
      <c r="G11" s="174"/>
    </row>
    <row r="12" spans="2:7" ht="15">
      <c r="B12" s="23"/>
      <c r="C12" s="165"/>
      <c r="D12" s="105"/>
      <c r="E12" s="105"/>
      <c r="F12" s="206"/>
      <c r="G12" s="174"/>
    </row>
    <row r="13" spans="2:7" ht="18" customHeight="1">
      <c r="B13" s="100" t="s">
        <v>36</v>
      </c>
      <c r="C13" s="54">
        <f>SUM(C14:C18)</f>
        <v>6360</v>
      </c>
      <c r="D13" s="52">
        <f>SUM(D14:D18)</f>
        <v>423</v>
      </c>
      <c r="E13" s="52">
        <f>SUM(C13+D13)</f>
        <v>6783</v>
      </c>
      <c r="F13" s="207">
        <f>E13/E32%</f>
        <v>3.75045615897555</v>
      </c>
      <c r="G13" s="174"/>
    </row>
    <row r="14" spans="2:7" ht="15" customHeight="1">
      <c r="B14" s="23" t="s">
        <v>37</v>
      </c>
      <c r="C14" s="165">
        <v>2054</v>
      </c>
      <c r="D14" s="105">
        <v>93</v>
      </c>
      <c r="E14" s="105">
        <f>C14+D14</f>
        <v>2147</v>
      </c>
      <c r="F14" s="177">
        <f>E14/$E$32*100</f>
        <v>1.1871191763704123</v>
      </c>
      <c r="G14" s="174"/>
    </row>
    <row r="15" spans="2:7" ht="15" customHeight="1">
      <c r="B15" s="23" t="s">
        <v>38</v>
      </c>
      <c r="C15" s="165">
        <v>354</v>
      </c>
      <c r="D15" s="105">
        <v>13</v>
      </c>
      <c r="E15" s="105">
        <f>C15+D15</f>
        <v>367</v>
      </c>
      <c r="F15" s="177">
        <f>E15/$E$32*100</f>
        <v>0.2029216291234007</v>
      </c>
      <c r="G15" s="174"/>
    </row>
    <row r="16" spans="2:7" ht="15" customHeight="1">
      <c r="B16" s="23" t="s">
        <v>39</v>
      </c>
      <c r="C16" s="165">
        <v>168</v>
      </c>
      <c r="D16" s="105">
        <v>0</v>
      </c>
      <c r="E16" s="105">
        <f>C16+D16</f>
        <v>168</v>
      </c>
      <c r="F16" s="177">
        <f>E16/$E$32*100</f>
        <v>0.09289055502106625</v>
      </c>
      <c r="G16" s="174"/>
    </row>
    <row r="17" spans="2:7" ht="15" customHeight="1">
      <c r="B17" s="23" t="s">
        <v>40</v>
      </c>
      <c r="C17" s="165">
        <v>832</v>
      </c>
      <c r="D17" s="105">
        <v>31</v>
      </c>
      <c r="E17" s="105">
        <f>C17+D17</f>
        <v>863</v>
      </c>
      <c r="F17" s="177">
        <f>E17/$E$32*100</f>
        <v>0.4771699344236915</v>
      </c>
      <c r="G17" s="174"/>
    </row>
    <row r="18" spans="2:7" ht="15" customHeight="1">
      <c r="B18" s="23" t="s">
        <v>41</v>
      </c>
      <c r="C18" s="165">
        <v>2952</v>
      </c>
      <c r="D18" s="105">
        <v>286</v>
      </c>
      <c r="E18" s="105">
        <f>C18+D18</f>
        <v>3238</v>
      </c>
      <c r="F18" s="177">
        <f>E18/$E$32*100</f>
        <v>1.7903548640369793</v>
      </c>
      <c r="G18" s="174"/>
    </row>
    <row r="19" spans="2:7" ht="15">
      <c r="B19" s="23"/>
      <c r="C19" s="165"/>
      <c r="D19" s="105"/>
      <c r="E19" s="105"/>
      <c r="F19" s="178"/>
      <c r="G19" s="174"/>
    </row>
    <row r="20" spans="2:7" ht="18" customHeight="1">
      <c r="B20" s="100" t="s">
        <v>42</v>
      </c>
      <c r="C20" s="54">
        <f>SUM(C21+C22)</f>
        <v>13791</v>
      </c>
      <c r="D20" s="52">
        <f>SUM(D21:D22)</f>
        <v>213</v>
      </c>
      <c r="E20" s="52">
        <f>SUM(E21:E22)</f>
        <v>14004</v>
      </c>
      <c r="F20" s="207">
        <f>E20/E32%</f>
        <v>7.7430912649703085</v>
      </c>
      <c r="G20" s="174"/>
    </row>
    <row r="21" spans="2:7" ht="15" customHeight="1">
      <c r="B21" s="23" t="s">
        <v>43</v>
      </c>
      <c r="C21" s="165">
        <v>13157</v>
      </c>
      <c r="D21" s="105">
        <v>194</v>
      </c>
      <c r="E21" s="105">
        <f>SUM(C21:D21)</f>
        <v>13351</v>
      </c>
      <c r="F21" s="177">
        <f>E21/$E$32*100</f>
        <v>7.38203452432295</v>
      </c>
      <c r="G21" s="174"/>
    </row>
    <row r="22" spans="2:7" ht="15" customHeight="1">
      <c r="B22" s="23" t="s">
        <v>44</v>
      </c>
      <c r="C22" s="165">
        <v>634</v>
      </c>
      <c r="D22" s="105">
        <v>19</v>
      </c>
      <c r="E22" s="105">
        <f>SUM(C22:D22)</f>
        <v>653</v>
      </c>
      <c r="F22" s="177">
        <f>E22/$E$32*100</f>
        <v>0.3610567406473587</v>
      </c>
      <c r="G22" s="174"/>
    </row>
    <row r="23" spans="2:7" ht="15">
      <c r="B23" s="23"/>
      <c r="C23" s="165"/>
      <c r="D23" s="105"/>
      <c r="E23" s="105"/>
      <c r="F23" s="178"/>
      <c r="G23" s="174"/>
    </row>
    <row r="24" spans="2:6" ht="18" customHeight="1">
      <c r="B24" s="100" t="s">
        <v>45</v>
      </c>
      <c r="C24" s="54">
        <f>SUM(C25:C28)</f>
        <v>9527</v>
      </c>
      <c r="D24" s="52">
        <f>SUM(D25:D28)</f>
        <v>3411</v>
      </c>
      <c r="E24" s="52">
        <f>SUM(C24:D24)</f>
        <v>12938</v>
      </c>
      <c r="F24" s="207">
        <f>E24/E32%</f>
        <v>7.153678576562829</v>
      </c>
    </row>
    <row r="25" spans="2:6" ht="15" customHeight="1">
      <c r="B25" s="23" t="s">
        <v>46</v>
      </c>
      <c r="C25" s="165">
        <v>689</v>
      </c>
      <c r="D25" s="105">
        <v>28</v>
      </c>
      <c r="E25" s="105">
        <f>SUM(C25:D25)</f>
        <v>717</v>
      </c>
      <c r="F25" s="177">
        <f>E25/$E$32*100</f>
        <v>0.39644361875062206</v>
      </c>
    </row>
    <row r="26" spans="2:6" ht="15" customHeight="1">
      <c r="B26" s="23" t="s">
        <v>47</v>
      </c>
      <c r="C26" s="165">
        <v>2726</v>
      </c>
      <c r="D26" s="105">
        <v>825</v>
      </c>
      <c r="E26" s="105">
        <f>SUM(C26:D26)</f>
        <v>3551</v>
      </c>
      <c r="F26" s="177">
        <f>E26/$E$32*100</f>
        <v>1.9634188147607516</v>
      </c>
    </row>
    <row r="27" spans="2:6" ht="15" customHeight="1">
      <c r="B27" s="23" t="s">
        <v>132</v>
      </c>
      <c r="C27" s="165">
        <v>360</v>
      </c>
      <c r="D27" s="105">
        <v>33</v>
      </c>
      <c r="E27" s="105">
        <f>SUM(C27:D27)</f>
        <v>393</v>
      </c>
      <c r="F27" s="177">
        <f>E27/$E$32*100</f>
        <v>0.21729754835285142</v>
      </c>
    </row>
    <row r="28" spans="2:6" ht="15" customHeight="1">
      <c r="B28" s="23" t="s">
        <v>48</v>
      </c>
      <c r="C28" s="165">
        <v>5752</v>
      </c>
      <c r="D28" s="105">
        <v>2525</v>
      </c>
      <c r="E28" s="105">
        <f>SUM(C28:D28)</f>
        <v>8277</v>
      </c>
      <c r="F28" s="177">
        <f>E28/$E$32*100</f>
        <v>4.576518594698603</v>
      </c>
    </row>
    <row r="29" spans="2:6" ht="15">
      <c r="B29" s="23"/>
      <c r="C29" s="165"/>
      <c r="D29" s="105"/>
      <c r="E29" s="105"/>
      <c r="F29" s="184"/>
    </row>
    <row r="30" spans="2:6" ht="18" customHeight="1">
      <c r="B30" s="100" t="s">
        <v>49</v>
      </c>
      <c r="C30" s="54">
        <v>1699</v>
      </c>
      <c r="D30" s="52">
        <v>86</v>
      </c>
      <c r="E30" s="52">
        <f>SUM(C30:D30)</f>
        <v>1785</v>
      </c>
      <c r="F30" s="207">
        <f>E30/E32%</f>
        <v>0.9869621470988289</v>
      </c>
    </row>
    <row r="31" spans="2:6" ht="15">
      <c r="B31" s="22"/>
      <c r="C31" s="167"/>
      <c r="D31" s="169"/>
      <c r="E31" s="169"/>
      <c r="F31" s="208"/>
    </row>
    <row r="32" spans="2:6" ht="18" customHeight="1">
      <c r="B32" s="37" t="s">
        <v>50</v>
      </c>
      <c r="C32" s="160">
        <f>C5+C13+C20+C24+C30</f>
        <v>173920</v>
      </c>
      <c r="D32" s="161">
        <f>D5+D13+D20+D24+D30</f>
        <v>6938</v>
      </c>
      <c r="E32" s="161">
        <f>SUM(E5+E13+E20+E24+E30)</f>
        <v>180858</v>
      </c>
      <c r="F32" s="320">
        <f>E32/E32</f>
        <v>1</v>
      </c>
    </row>
    <row r="33" spans="2:6" ht="18" customHeight="1">
      <c r="B33" s="38" t="s">
        <v>51</v>
      </c>
      <c r="C33" s="209">
        <f>C32/E32%</f>
        <v>96.16384124561812</v>
      </c>
      <c r="D33" s="210">
        <f>D32/E32%</f>
        <v>3.836158754381891</v>
      </c>
      <c r="E33" s="211">
        <f>E32/E32</f>
        <v>1</v>
      </c>
      <c r="F33" s="321"/>
    </row>
    <row r="34" ht="6.75" customHeight="1"/>
    <row r="35" spans="2:7" ht="15" customHeight="1">
      <c r="B35" s="4" t="s">
        <v>198</v>
      </c>
      <c r="C35" s="24"/>
      <c r="D35" s="25"/>
      <c r="E35" s="25"/>
      <c r="F35" s="25"/>
      <c r="G35" s="25"/>
    </row>
    <row r="36" spans="2:7" ht="15" customHeight="1">
      <c r="B36" s="4" t="s">
        <v>204</v>
      </c>
      <c r="C36" s="24"/>
      <c r="D36" s="25"/>
      <c r="E36" s="25"/>
      <c r="F36" s="25"/>
      <c r="G36" s="25"/>
    </row>
    <row r="37" spans="2:6" ht="15" customHeight="1">
      <c r="B37" s="4" t="s">
        <v>117</v>
      </c>
      <c r="C37" s="25"/>
      <c r="D37" s="25"/>
      <c r="E37" s="25"/>
      <c r="F37" s="25"/>
    </row>
    <row r="38" spans="2:6" ht="15" customHeight="1">
      <c r="B38" s="25" t="s">
        <v>118</v>
      </c>
      <c r="C38" s="25"/>
      <c r="D38" s="25"/>
      <c r="E38" s="25"/>
      <c r="F38" s="25"/>
    </row>
    <row r="39" spans="2:6" ht="15">
      <c r="B39" s="25"/>
      <c r="C39" s="25"/>
      <c r="D39" s="25"/>
      <c r="E39" s="25"/>
      <c r="F39" s="25"/>
    </row>
    <row r="40" spans="2:6" ht="15" customHeight="1">
      <c r="B40" s="25" t="s">
        <v>95</v>
      </c>
      <c r="C40" s="25"/>
      <c r="D40" s="25"/>
      <c r="E40" s="25"/>
      <c r="F40" s="25"/>
    </row>
    <row r="41" spans="2:6" ht="15" customHeight="1">
      <c r="B41" s="25" t="s">
        <v>52</v>
      </c>
      <c r="C41" s="25"/>
      <c r="D41" s="25"/>
      <c r="E41" s="25"/>
      <c r="F41" s="25"/>
    </row>
    <row r="42" spans="2:6" ht="15">
      <c r="B42" s="25" t="s">
        <v>53</v>
      </c>
      <c r="C42" s="25"/>
      <c r="D42" s="25"/>
      <c r="E42" s="25"/>
      <c r="F42" s="25"/>
    </row>
    <row r="43" spans="2:6" ht="15" customHeight="1">
      <c r="B43" s="25" t="s">
        <v>54</v>
      </c>
      <c r="C43" s="25"/>
      <c r="D43" s="25"/>
      <c r="E43" s="25"/>
      <c r="F43" s="25"/>
    </row>
    <row r="44" spans="2:6" ht="15">
      <c r="B44" s="25"/>
      <c r="C44" s="25"/>
      <c r="D44" s="25"/>
      <c r="E44" s="25"/>
      <c r="F44" s="25"/>
    </row>
    <row r="45" spans="2:6" ht="15" customHeight="1">
      <c r="B45" s="25" t="s">
        <v>55</v>
      </c>
      <c r="C45" s="25"/>
      <c r="D45" s="25"/>
      <c r="E45" s="25"/>
      <c r="F45" s="25"/>
    </row>
    <row r="46" spans="2:6" ht="15">
      <c r="B46" s="25"/>
      <c r="C46" s="25"/>
      <c r="D46" s="25"/>
      <c r="E46" s="25"/>
      <c r="F46" s="25"/>
    </row>
    <row r="47" spans="2:6" ht="15" customHeight="1">
      <c r="B47" s="25" t="s">
        <v>56</v>
      </c>
      <c r="C47" s="25"/>
      <c r="D47" s="25"/>
      <c r="E47" s="25"/>
      <c r="F47" s="25"/>
    </row>
    <row r="48" spans="2:6" ht="15">
      <c r="B48" s="25"/>
      <c r="C48" s="25"/>
      <c r="D48" s="25"/>
      <c r="E48" s="25"/>
      <c r="F48" s="25"/>
    </row>
    <row r="49" spans="2:6" ht="15" customHeight="1">
      <c r="B49" s="25" t="s">
        <v>57</v>
      </c>
      <c r="C49" s="25"/>
      <c r="D49" s="25"/>
      <c r="E49" s="25"/>
      <c r="F49" s="25"/>
    </row>
    <row r="58" ht="11.25" customHeight="1"/>
    <row r="59" ht="1.5" customHeight="1" hidden="1"/>
  </sheetData>
  <sheetProtection/>
  <mergeCells count="3">
    <mergeCell ref="C3:E3"/>
    <mergeCell ref="F3:F4"/>
    <mergeCell ref="F32:F33"/>
  </mergeCells>
  <printOptions horizontalCentered="1"/>
  <pageMargins left="0.25" right="0.25" top="0.52" bottom="0.69" header="0.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4"/>
  <sheetViews>
    <sheetView zoomScaleSheetLayoutView="100" zoomScalePageLayoutView="0" workbookViewId="0" topLeftCell="A1">
      <selection activeCell="A33" sqref="A33:IV33"/>
    </sheetView>
  </sheetViews>
  <sheetFormatPr defaultColWidth="8.8515625" defaultRowHeight="12.75"/>
  <cols>
    <col min="1" max="1" width="0.71875" style="32" customWidth="1"/>
    <col min="2" max="2" width="28.421875" style="32" customWidth="1"/>
    <col min="3" max="3" width="15.00390625" style="32" customWidth="1"/>
    <col min="4" max="4" width="15.421875" style="32" customWidth="1"/>
    <col min="5" max="10" width="14.140625" style="32" customWidth="1"/>
    <col min="11" max="16384" width="8.8515625" style="32" customWidth="1"/>
  </cols>
  <sheetData>
    <row r="1" spans="2:10" ht="15" customHeight="1">
      <c r="B1" s="26" t="s">
        <v>191</v>
      </c>
      <c r="C1" s="26"/>
      <c r="D1" s="26"/>
      <c r="E1" s="26"/>
      <c r="F1" s="26"/>
      <c r="G1" s="26"/>
      <c r="H1" s="26"/>
      <c r="I1" s="26"/>
      <c r="J1" s="26"/>
    </row>
    <row r="2" spans="2:10" ht="4.5" customHeight="1">
      <c r="B2" s="33"/>
      <c r="C2" s="33"/>
      <c r="D2" s="194"/>
      <c r="E2" s="33"/>
      <c r="F2" s="33"/>
      <c r="G2" s="33"/>
      <c r="H2" s="33"/>
      <c r="I2" s="33"/>
      <c r="J2" s="33"/>
    </row>
    <row r="3" spans="2:11" ht="18" customHeight="1">
      <c r="B3" s="324" t="s">
        <v>125</v>
      </c>
      <c r="C3" s="314" t="s">
        <v>58</v>
      </c>
      <c r="D3" s="315"/>
      <c r="E3" s="315"/>
      <c r="F3" s="315"/>
      <c r="G3" s="315"/>
      <c r="H3" s="315"/>
      <c r="I3" s="315"/>
      <c r="J3" s="315"/>
      <c r="K3" s="180"/>
    </row>
    <row r="4" spans="2:10" ht="18" customHeight="1">
      <c r="B4" s="325"/>
      <c r="C4" s="327" t="s">
        <v>0</v>
      </c>
      <c r="D4" s="324" t="s">
        <v>121</v>
      </c>
      <c r="E4" s="92" t="s">
        <v>59</v>
      </c>
      <c r="F4" s="92" t="s">
        <v>60</v>
      </c>
      <c r="G4" s="92" t="s">
        <v>61</v>
      </c>
      <c r="H4" s="318" t="s">
        <v>94</v>
      </c>
      <c r="I4" s="318" t="s">
        <v>5</v>
      </c>
      <c r="J4" s="318" t="s">
        <v>62</v>
      </c>
    </row>
    <row r="5" spans="2:10" ht="14.25" customHeight="1">
      <c r="B5" s="326"/>
      <c r="C5" s="328"/>
      <c r="D5" s="329"/>
      <c r="E5" s="101" t="s">
        <v>63</v>
      </c>
      <c r="F5" s="101" t="s">
        <v>64</v>
      </c>
      <c r="G5" s="101" t="s">
        <v>65</v>
      </c>
      <c r="H5" s="319"/>
      <c r="I5" s="319"/>
      <c r="J5" s="319"/>
    </row>
    <row r="6" spans="2:10" ht="16.5" customHeight="1">
      <c r="B6" s="39" t="s">
        <v>29</v>
      </c>
      <c r="C6" s="195">
        <f>SUM(C7:C12)</f>
        <v>145348</v>
      </c>
      <c r="D6" s="196">
        <f aca="true" t="shared" si="0" ref="D6:D26">C6/$C$28%</f>
        <v>80.36581185239248</v>
      </c>
      <c r="E6" s="197">
        <f aca="true" t="shared" si="1" ref="E6:J6">SUM(E7:E12)</f>
        <v>55424</v>
      </c>
      <c r="F6" s="197">
        <f t="shared" si="1"/>
        <v>9700</v>
      </c>
      <c r="G6" s="197">
        <f t="shared" si="1"/>
        <v>59093</v>
      </c>
      <c r="H6" s="197">
        <f t="shared" si="1"/>
        <v>5381</v>
      </c>
      <c r="I6" s="197">
        <f t="shared" si="1"/>
        <v>5525</v>
      </c>
      <c r="J6" s="197">
        <f t="shared" si="1"/>
        <v>10225</v>
      </c>
    </row>
    <row r="7" spans="2:10" ht="16.5" customHeight="1">
      <c r="B7" s="15" t="s">
        <v>30</v>
      </c>
      <c r="C7" s="165">
        <f aca="true" t="shared" si="2" ref="C7:C12">SUM(E7:J7)</f>
        <v>14960</v>
      </c>
      <c r="D7" s="198">
        <f t="shared" si="0"/>
        <v>8.271682756637805</v>
      </c>
      <c r="E7" s="166">
        <v>2542</v>
      </c>
      <c r="F7" s="166">
        <v>535</v>
      </c>
      <c r="G7" s="166">
        <v>7627</v>
      </c>
      <c r="H7" s="166">
        <v>231</v>
      </c>
      <c r="I7" s="166">
        <v>2809</v>
      </c>
      <c r="J7" s="166">
        <v>1216</v>
      </c>
    </row>
    <row r="8" spans="2:10" ht="16.5" customHeight="1">
      <c r="B8" s="15" t="s">
        <v>31</v>
      </c>
      <c r="C8" s="165">
        <f t="shared" si="2"/>
        <v>4161</v>
      </c>
      <c r="D8" s="198">
        <f t="shared" si="0"/>
        <v>2.3006999966824804</v>
      </c>
      <c r="E8" s="166">
        <v>610</v>
      </c>
      <c r="F8" s="166">
        <v>1204</v>
      </c>
      <c r="G8" s="166">
        <v>687</v>
      </c>
      <c r="H8" s="166">
        <v>542</v>
      </c>
      <c r="I8" s="166">
        <v>419</v>
      </c>
      <c r="J8" s="166">
        <v>699</v>
      </c>
    </row>
    <row r="9" spans="2:10" ht="16.5" customHeight="1">
      <c r="B9" s="15" t="s">
        <v>32</v>
      </c>
      <c r="C9" s="165">
        <f t="shared" si="2"/>
        <v>75</v>
      </c>
      <c r="D9" s="198">
        <f t="shared" si="0"/>
        <v>0.04146899777726172</v>
      </c>
      <c r="E9" s="166">
        <v>6</v>
      </c>
      <c r="F9" s="166">
        <v>9</v>
      </c>
      <c r="G9" s="166">
        <v>40</v>
      </c>
      <c r="H9" s="166">
        <v>1</v>
      </c>
      <c r="I9" s="166">
        <v>13</v>
      </c>
      <c r="J9" s="166">
        <v>6</v>
      </c>
    </row>
    <row r="10" spans="2:10" ht="16.5" customHeight="1">
      <c r="B10" s="15" t="s">
        <v>33</v>
      </c>
      <c r="C10" s="165">
        <f t="shared" si="2"/>
        <v>7927</v>
      </c>
      <c r="D10" s="198">
        <f t="shared" si="0"/>
        <v>4.382996605071382</v>
      </c>
      <c r="E10" s="166">
        <v>991</v>
      </c>
      <c r="F10" s="166">
        <v>1280</v>
      </c>
      <c r="G10" s="166">
        <v>1343</v>
      </c>
      <c r="H10" s="166">
        <v>2593</v>
      </c>
      <c r="I10" s="166">
        <v>817</v>
      </c>
      <c r="J10" s="166">
        <v>903</v>
      </c>
    </row>
    <row r="11" spans="2:10" ht="16.5" customHeight="1">
      <c r="B11" s="15" t="s">
        <v>34</v>
      </c>
      <c r="C11" s="165">
        <f t="shared" si="2"/>
        <v>78055</v>
      </c>
      <c r="D11" s="198">
        <f t="shared" si="0"/>
        <v>43.15816828672218</v>
      </c>
      <c r="E11" s="166">
        <v>34216</v>
      </c>
      <c r="F11" s="166">
        <v>4413</v>
      </c>
      <c r="G11" s="166">
        <v>32482</v>
      </c>
      <c r="H11" s="166">
        <v>1145</v>
      </c>
      <c r="I11" s="166">
        <v>1083</v>
      </c>
      <c r="J11" s="166">
        <v>4716</v>
      </c>
    </row>
    <row r="12" spans="2:10" ht="16.5" customHeight="1">
      <c r="B12" s="15" t="s">
        <v>35</v>
      </c>
      <c r="C12" s="165">
        <f t="shared" si="2"/>
        <v>40170</v>
      </c>
      <c r="D12" s="198">
        <f t="shared" si="0"/>
        <v>22.210795209501377</v>
      </c>
      <c r="E12" s="166">
        <v>17059</v>
      </c>
      <c r="F12" s="166">
        <v>2259</v>
      </c>
      <c r="G12" s="166">
        <v>16914</v>
      </c>
      <c r="H12" s="166">
        <v>869</v>
      </c>
      <c r="I12" s="166">
        <v>384</v>
      </c>
      <c r="J12" s="166">
        <v>2685</v>
      </c>
    </row>
    <row r="13" spans="2:10" ht="16.5" customHeight="1">
      <c r="B13" s="102" t="s">
        <v>36</v>
      </c>
      <c r="C13" s="54">
        <f>SUM(C14:C18)</f>
        <v>6783</v>
      </c>
      <c r="D13" s="199">
        <f t="shared" si="0"/>
        <v>3.75045615897555</v>
      </c>
      <c r="E13" s="52">
        <f aca="true" t="shared" si="3" ref="E13:J13">SUM(E14:E18)</f>
        <v>3868</v>
      </c>
      <c r="F13" s="52">
        <f t="shared" si="3"/>
        <v>536</v>
      </c>
      <c r="G13" s="52">
        <f t="shared" si="3"/>
        <v>975</v>
      </c>
      <c r="H13" s="52">
        <f t="shared" si="3"/>
        <v>272</v>
      </c>
      <c r="I13" s="52">
        <f t="shared" si="3"/>
        <v>305</v>
      </c>
      <c r="J13" s="52">
        <f t="shared" si="3"/>
        <v>827</v>
      </c>
    </row>
    <row r="14" spans="2:10" ht="16.5" customHeight="1">
      <c r="B14" s="15" t="s">
        <v>66</v>
      </c>
      <c r="C14" s="165">
        <f>SUM(E14:J14)</f>
        <v>2147</v>
      </c>
      <c r="D14" s="199">
        <f t="shared" si="0"/>
        <v>1.187119176370412</v>
      </c>
      <c r="E14" s="166">
        <v>1182</v>
      </c>
      <c r="F14" s="166">
        <v>172</v>
      </c>
      <c r="G14" s="166">
        <v>424</v>
      </c>
      <c r="H14" s="166">
        <v>49</v>
      </c>
      <c r="I14" s="166">
        <v>155</v>
      </c>
      <c r="J14" s="166">
        <v>165</v>
      </c>
    </row>
    <row r="15" spans="2:10" ht="16.5" customHeight="1">
      <c r="B15" s="15" t="s">
        <v>38</v>
      </c>
      <c r="C15" s="165">
        <f>SUM(E15:J15)</f>
        <v>367</v>
      </c>
      <c r="D15" s="199">
        <f t="shared" si="0"/>
        <v>0.2029216291234007</v>
      </c>
      <c r="E15" s="166">
        <v>267</v>
      </c>
      <c r="F15" s="166">
        <v>20</v>
      </c>
      <c r="G15" s="166">
        <v>32</v>
      </c>
      <c r="H15" s="166">
        <v>3</v>
      </c>
      <c r="I15" s="166">
        <v>8</v>
      </c>
      <c r="J15" s="166">
        <v>37</v>
      </c>
    </row>
    <row r="16" spans="2:10" ht="16.5" customHeight="1">
      <c r="B16" s="15" t="s">
        <v>39</v>
      </c>
      <c r="C16" s="165">
        <f>SUM(E16:J16)</f>
        <v>168</v>
      </c>
      <c r="D16" s="199">
        <f t="shared" si="0"/>
        <v>0.09289055502106626</v>
      </c>
      <c r="E16" s="166">
        <v>110</v>
      </c>
      <c r="F16" s="166">
        <v>22</v>
      </c>
      <c r="G16" s="166">
        <v>13</v>
      </c>
      <c r="H16" s="166">
        <v>2</v>
      </c>
      <c r="I16" s="166">
        <v>4</v>
      </c>
      <c r="J16" s="166">
        <v>17</v>
      </c>
    </row>
    <row r="17" spans="2:10" ht="16.5" customHeight="1">
      <c r="B17" s="15" t="s">
        <v>40</v>
      </c>
      <c r="C17" s="165">
        <f>SUM(E17:J17)</f>
        <v>863</v>
      </c>
      <c r="D17" s="199">
        <f t="shared" si="0"/>
        <v>0.47716993442369154</v>
      </c>
      <c r="E17" s="166">
        <v>653</v>
      </c>
      <c r="F17" s="166">
        <v>39</v>
      </c>
      <c r="G17" s="166">
        <v>84</v>
      </c>
      <c r="H17" s="166">
        <v>3</v>
      </c>
      <c r="I17" s="166">
        <v>14</v>
      </c>
      <c r="J17" s="166">
        <v>70</v>
      </c>
    </row>
    <row r="18" spans="2:10" ht="16.5" customHeight="1">
      <c r="B18" s="15" t="s">
        <v>41</v>
      </c>
      <c r="C18" s="165">
        <f>SUM(E18:J18)</f>
        <v>3238</v>
      </c>
      <c r="D18" s="199">
        <f t="shared" si="0"/>
        <v>1.7903548640369793</v>
      </c>
      <c r="E18" s="166">
        <v>1656</v>
      </c>
      <c r="F18" s="166">
        <v>283</v>
      </c>
      <c r="G18" s="166">
        <v>422</v>
      </c>
      <c r="H18" s="166">
        <v>215</v>
      </c>
      <c r="I18" s="166">
        <v>124</v>
      </c>
      <c r="J18" s="166">
        <v>538</v>
      </c>
    </row>
    <row r="19" spans="2:10" ht="16.5" customHeight="1">
      <c r="B19" s="102" t="s">
        <v>126</v>
      </c>
      <c r="C19" s="54">
        <f>SUM(C20:C21)</f>
        <v>14004</v>
      </c>
      <c r="D19" s="199">
        <f t="shared" si="0"/>
        <v>7.7430912649703085</v>
      </c>
      <c r="E19" s="52">
        <f aca="true" t="shared" si="4" ref="E19:J19">SUM(E20:E21)</f>
        <v>4599</v>
      </c>
      <c r="F19" s="52">
        <f t="shared" si="4"/>
        <v>801</v>
      </c>
      <c r="G19" s="52">
        <f t="shared" si="4"/>
        <v>5969</v>
      </c>
      <c r="H19" s="52">
        <f t="shared" si="4"/>
        <v>291</v>
      </c>
      <c r="I19" s="52">
        <f t="shared" si="4"/>
        <v>948</v>
      </c>
      <c r="J19" s="52">
        <f t="shared" si="4"/>
        <v>1396</v>
      </c>
    </row>
    <row r="20" spans="2:10" ht="16.5" customHeight="1">
      <c r="B20" s="15" t="s">
        <v>67</v>
      </c>
      <c r="C20" s="165">
        <f>SUM(E20:J20)</f>
        <v>13351</v>
      </c>
      <c r="D20" s="199">
        <f t="shared" si="0"/>
        <v>7.3820345243229495</v>
      </c>
      <c r="E20" s="166">
        <v>4146</v>
      </c>
      <c r="F20" s="166">
        <v>760</v>
      </c>
      <c r="G20" s="166">
        <v>5869</v>
      </c>
      <c r="H20" s="166">
        <v>279</v>
      </c>
      <c r="I20" s="166">
        <v>933</v>
      </c>
      <c r="J20" s="166">
        <v>1364</v>
      </c>
    </row>
    <row r="21" spans="2:10" ht="16.5" customHeight="1">
      <c r="B21" s="15" t="s">
        <v>44</v>
      </c>
      <c r="C21" s="165">
        <f>SUM(E21:J21)</f>
        <v>653</v>
      </c>
      <c r="D21" s="199">
        <f t="shared" si="0"/>
        <v>0.3610567406473587</v>
      </c>
      <c r="E21" s="166">
        <v>453</v>
      </c>
      <c r="F21" s="166">
        <v>41</v>
      </c>
      <c r="G21" s="166">
        <v>100</v>
      </c>
      <c r="H21" s="166">
        <v>12</v>
      </c>
      <c r="I21" s="166">
        <v>15</v>
      </c>
      <c r="J21" s="166">
        <v>32</v>
      </c>
    </row>
    <row r="22" spans="2:10" ht="16.5" customHeight="1">
      <c r="B22" s="102" t="s">
        <v>45</v>
      </c>
      <c r="C22" s="54">
        <f>SUM(C23:C26)</f>
        <v>12938</v>
      </c>
      <c r="D22" s="199">
        <f t="shared" si="0"/>
        <v>7.153678576562829</v>
      </c>
      <c r="E22" s="52">
        <f aca="true" t="shared" si="5" ref="E22:J22">SUM(E23:E26)</f>
        <v>3473</v>
      </c>
      <c r="F22" s="52">
        <f t="shared" si="5"/>
        <v>2070</v>
      </c>
      <c r="G22" s="52">
        <f t="shared" si="5"/>
        <v>1260</v>
      </c>
      <c r="H22" s="52">
        <f t="shared" si="5"/>
        <v>119</v>
      </c>
      <c r="I22" s="52">
        <f t="shared" si="5"/>
        <v>1666</v>
      </c>
      <c r="J22" s="52">
        <f t="shared" si="5"/>
        <v>4350</v>
      </c>
    </row>
    <row r="23" spans="2:10" ht="16.5" customHeight="1">
      <c r="B23" s="15" t="s">
        <v>46</v>
      </c>
      <c r="C23" s="165">
        <f>SUM(E23:J23)</f>
        <v>717</v>
      </c>
      <c r="D23" s="199">
        <f t="shared" si="0"/>
        <v>0.39644361875062206</v>
      </c>
      <c r="E23" s="166">
        <v>286</v>
      </c>
      <c r="F23" s="166">
        <v>124</v>
      </c>
      <c r="G23" s="166">
        <v>141</v>
      </c>
      <c r="H23" s="166">
        <v>15</v>
      </c>
      <c r="I23" s="166">
        <v>24</v>
      </c>
      <c r="J23" s="166">
        <v>127</v>
      </c>
    </row>
    <row r="24" spans="2:10" ht="16.5" customHeight="1">
      <c r="B24" s="15" t="s">
        <v>47</v>
      </c>
      <c r="C24" s="165">
        <f>SUM(E24:J24)</f>
        <v>3551</v>
      </c>
      <c r="D24" s="199">
        <f t="shared" si="0"/>
        <v>1.9634188147607516</v>
      </c>
      <c r="E24" s="166">
        <v>1090</v>
      </c>
      <c r="F24" s="166">
        <v>536</v>
      </c>
      <c r="G24" s="166">
        <v>554</v>
      </c>
      <c r="H24" s="166">
        <v>39</v>
      </c>
      <c r="I24" s="166">
        <v>561</v>
      </c>
      <c r="J24" s="166">
        <v>771</v>
      </c>
    </row>
    <row r="25" spans="2:10" ht="16.5" customHeight="1">
      <c r="B25" s="15" t="s">
        <v>132</v>
      </c>
      <c r="C25" s="165">
        <f>SUM(E25:J25)</f>
        <v>393</v>
      </c>
      <c r="D25" s="199">
        <f t="shared" si="0"/>
        <v>0.21729754835285142</v>
      </c>
      <c r="E25" s="166">
        <v>172</v>
      </c>
      <c r="F25" s="166">
        <v>45</v>
      </c>
      <c r="G25" s="166">
        <v>66</v>
      </c>
      <c r="H25" s="166">
        <v>13</v>
      </c>
      <c r="I25" s="166">
        <v>20</v>
      </c>
      <c r="J25" s="166">
        <v>77</v>
      </c>
    </row>
    <row r="26" spans="2:10" ht="16.5" customHeight="1">
      <c r="B26" s="15" t="s">
        <v>48</v>
      </c>
      <c r="C26" s="165">
        <f>SUM(E26:J26)</f>
        <v>8277</v>
      </c>
      <c r="D26" s="199">
        <f t="shared" si="0"/>
        <v>4.576518594698603</v>
      </c>
      <c r="E26" s="166">
        <v>1925</v>
      </c>
      <c r="F26" s="166">
        <v>1365</v>
      </c>
      <c r="G26" s="166">
        <v>499</v>
      </c>
      <c r="H26" s="166">
        <v>52</v>
      </c>
      <c r="I26" s="166">
        <v>1061</v>
      </c>
      <c r="J26" s="166">
        <v>3375</v>
      </c>
    </row>
    <row r="27" spans="2:10" ht="16.5" customHeight="1">
      <c r="B27" s="102" t="s">
        <v>127</v>
      </c>
      <c r="C27" s="54">
        <f>SUM(E27:J27)</f>
        <v>1785</v>
      </c>
      <c r="D27" s="199">
        <f>C27/C28%</f>
        <v>0.9869621470988289</v>
      </c>
      <c r="E27" s="166">
        <v>739</v>
      </c>
      <c r="F27" s="166">
        <v>182</v>
      </c>
      <c r="G27" s="166">
        <v>209</v>
      </c>
      <c r="H27" s="166">
        <v>275</v>
      </c>
      <c r="I27" s="166">
        <v>130</v>
      </c>
      <c r="J27" s="166">
        <v>250</v>
      </c>
    </row>
    <row r="28" spans="2:10" ht="16.5" customHeight="1">
      <c r="B28" s="103" t="s">
        <v>50</v>
      </c>
      <c r="C28" s="160">
        <f aca="true" t="shared" si="6" ref="C28:J28">C27+C22+C19+C13+C6</f>
        <v>180858</v>
      </c>
      <c r="D28" s="200">
        <f t="shared" si="6"/>
        <v>100</v>
      </c>
      <c r="E28" s="161">
        <f t="shared" si="6"/>
        <v>68103</v>
      </c>
      <c r="F28" s="161">
        <f t="shared" si="6"/>
        <v>13289</v>
      </c>
      <c r="G28" s="161">
        <f t="shared" si="6"/>
        <v>67506</v>
      </c>
      <c r="H28" s="161">
        <f t="shared" si="6"/>
        <v>6338</v>
      </c>
      <c r="I28" s="161">
        <f t="shared" si="6"/>
        <v>8574</v>
      </c>
      <c r="J28" s="161">
        <f t="shared" si="6"/>
        <v>17048</v>
      </c>
    </row>
    <row r="29" spans="2:10" ht="18" customHeight="1">
      <c r="B29" s="104" t="s">
        <v>171</v>
      </c>
      <c r="C29" s="322">
        <f>SUM(E29:J29)</f>
        <v>100</v>
      </c>
      <c r="D29" s="323"/>
      <c r="E29" s="201">
        <f aca="true" t="shared" si="7" ref="E29:J29">E28/$C$28%</f>
        <v>37.65550874166473</v>
      </c>
      <c r="F29" s="201">
        <f t="shared" si="7"/>
        <v>7.347753486160413</v>
      </c>
      <c r="G29" s="201">
        <f t="shared" si="7"/>
        <v>37.325415519357726</v>
      </c>
      <c r="H29" s="201">
        <f t="shared" si="7"/>
        <v>3.5044067721637973</v>
      </c>
      <c r="I29" s="201">
        <f t="shared" si="7"/>
        <v>4.74073582589656</v>
      </c>
      <c r="J29" s="201">
        <f t="shared" si="7"/>
        <v>9.42617965475677</v>
      </c>
    </row>
    <row r="30" ht="6" customHeight="1">
      <c r="C30" s="25"/>
    </row>
    <row r="31" spans="2:10" ht="16.5" customHeight="1">
      <c r="B31" s="16" t="s">
        <v>199</v>
      </c>
      <c r="C31" s="24"/>
      <c r="D31" s="25"/>
      <c r="E31" s="25"/>
      <c r="F31" s="25"/>
      <c r="G31" s="25"/>
      <c r="H31" s="25"/>
      <c r="I31" s="25"/>
      <c r="J31" s="25"/>
    </row>
    <row r="32" spans="2:9" ht="16.5" customHeight="1">
      <c r="B32" s="31" t="s">
        <v>172</v>
      </c>
      <c r="C32" s="25"/>
      <c r="D32" s="25"/>
      <c r="E32" s="25"/>
      <c r="F32" s="25"/>
      <c r="G32" s="25"/>
      <c r="H32" s="25"/>
      <c r="I32" s="202"/>
    </row>
    <row r="33" ht="16.5" customHeight="1">
      <c r="B33" s="4" t="s">
        <v>119</v>
      </c>
    </row>
    <row r="34" spans="2:7" ht="16.5" customHeight="1">
      <c r="B34" s="25" t="s">
        <v>118</v>
      </c>
      <c r="D34" s="174"/>
      <c r="E34" s="174"/>
      <c r="F34" s="203"/>
      <c r="G34" s="174"/>
    </row>
  </sheetData>
  <sheetProtection/>
  <mergeCells count="8">
    <mergeCell ref="C29:D29"/>
    <mergeCell ref="B3:B5"/>
    <mergeCell ref="C3:J3"/>
    <mergeCell ref="H4:H5"/>
    <mergeCell ref="I4:I5"/>
    <mergeCell ref="J4:J5"/>
    <mergeCell ref="C4:C5"/>
    <mergeCell ref="D4:D5"/>
  </mergeCells>
  <printOptions/>
  <pageMargins left="0.15748031496062992" right="0.15748031496062992" top="0.14" bottom="0.19" header="0.11" footer="0.15748031496062992"/>
  <pageSetup horizontalDpi="600" verticalDpi="600" orientation="landscape" paperSize="9" scale="99" r:id="rId1"/>
  <ignoredErrors>
    <ignoredError sqref="C13:D13 C19:J19 C22:D22 D6 C21:D21 C20:D20 C28" formula="1"/>
    <ignoredError sqref="E22:F22 G22:J22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L26"/>
  <sheetViews>
    <sheetView zoomScaleSheetLayoutView="110" zoomScalePageLayoutView="0" workbookViewId="0" topLeftCell="A1">
      <selection activeCell="D12" sqref="D12"/>
    </sheetView>
  </sheetViews>
  <sheetFormatPr defaultColWidth="8.8515625" defaultRowHeight="12.75"/>
  <cols>
    <col min="1" max="1" width="3.8515625" style="32" customWidth="1"/>
    <col min="2" max="2" width="18.57421875" style="32" customWidth="1"/>
    <col min="3" max="3" width="10.7109375" style="32" customWidth="1"/>
    <col min="4" max="4" width="9.8515625" style="32" customWidth="1"/>
    <col min="5" max="5" width="12.8515625" style="32" customWidth="1"/>
    <col min="6" max="6" width="13.7109375" style="32" customWidth="1"/>
    <col min="7" max="7" width="12.7109375" style="32" customWidth="1"/>
    <col min="8" max="8" width="14.421875" style="32" customWidth="1"/>
    <col min="9" max="16384" width="8.8515625" style="32" customWidth="1"/>
  </cols>
  <sheetData>
    <row r="1" spans="2:8" ht="18.75" customHeight="1">
      <c r="B1" s="18" t="s">
        <v>192</v>
      </c>
      <c r="C1" s="28"/>
      <c r="D1" s="28"/>
      <c r="E1" s="28"/>
      <c r="F1" s="28"/>
      <c r="G1" s="28"/>
      <c r="H1" s="28"/>
    </row>
    <row r="2" spans="2:8" ht="6.75" customHeight="1">
      <c r="B2" s="171"/>
      <c r="C2" s="171"/>
      <c r="D2" s="28"/>
      <c r="E2" s="28"/>
      <c r="F2" s="28"/>
      <c r="G2" s="28"/>
      <c r="H2" s="28"/>
    </row>
    <row r="3" spans="2:8" ht="21" customHeight="1">
      <c r="B3" s="318" t="s">
        <v>68</v>
      </c>
      <c r="C3" s="327" t="s">
        <v>0</v>
      </c>
      <c r="D3" s="334"/>
      <c r="E3" s="315" t="s">
        <v>69</v>
      </c>
      <c r="F3" s="315"/>
      <c r="G3" s="315"/>
      <c r="H3" s="315"/>
    </row>
    <row r="4" spans="2:8" ht="21" customHeight="1">
      <c r="B4" s="330"/>
      <c r="C4" s="335"/>
      <c r="D4" s="336"/>
      <c r="E4" s="324" t="s">
        <v>4</v>
      </c>
      <c r="F4" s="331" t="s">
        <v>120</v>
      </c>
      <c r="G4" s="318" t="s">
        <v>136</v>
      </c>
      <c r="H4" s="333" t="s">
        <v>121</v>
      </c>
    </row>
    <row r="5" spans="2:8" ht="21" customHeight="1">
      <c r="B5" s="319"/>
      <c r="C5" s="337"/>
      <c r="D5" s="338"/>
      <c r="E5" s="326"/>
      <c r="F5" s="332"/>
      <c r="G5" s="319"/>
      <c r="H5" s="332"/>
    </row>
    <row r="6" spans="2:9" ht="21" customHeight="1">
      <c r="B6" s="29" t="s">
        <v>0</v>
      </c>
      <c r="C6" s="160">
        <f>SUM(C8:C17)</f>
        <v>249971</v>
      </c>
      <c r="D6" s="172">
        <v>1</v>
      </c>
      <c r="E6" s="161">
        <f>SUM(E8:E17)</f>
        <v>69113</v>
      </c>
      <c r="F6" s="173">
        <f>E6/C6*100</f>
        <v>27.64840721523697</v>
      </c>
      <c r="G6" s="161">
        <f>SUM(G7:G17)</f>
        <v>180858</v>
      </c>
      <c r="H6" s="173">
        <f>G6/C6*100</f>
        <v>72.35159278476303</v>
      </c>
      <c r="I6" s="174"/>
    </row>
    <row r="7" spans="2:9" ht="18" customHeight="1">
      <c r="B7" s="30" t="s">
        <v>70</v>
      </c>
      <c r="C7" s="175"/>
      <c r="D7" s="176"/>
      <c r="E7" s="176"/>
      <c r="F7" s="176"/>
      <c r="G7" s="176"/>
      <c r="H7" s="176"/>
      <c r="I7" s="174"/>
    </row>
    <row r="8" spans="2:12" ht="18" customHeight="1">
      <c r="B8" s="107" t="s">
        <v>174</v>
      </c>
      <c r="C8" s="48">
        <f aca="true" t="shared" si="0" ref="C8:D13">E8+G8</f>
        <v>22327</v>
      </c>
      <c r="D8" s="177">
        <f t="shared" si="0"/>
        <v>8.931836092986787</v>
      </c>
      <c r="E8" s="105">
        <v>3252</v>
      </c>
      <c r="F8" s="178">
        <f>E8/C6%</f>
        <v>1.3009509103055954</v>
      </c>
      <c r="G8" s="105">
        <v>19075</v>
      </c>
      <c r="H8" s="178">
        <f>G8/C6%</f>
        <v>7.630885182681191</v>
      </c>
      <c r="I8" s="179"/>
      <c r="J8" s="180"/>
      <c r="L8" s="181"/>
    </row>
    <row r="9" spans="2:10" ht="18" customHeight="1">
      <c r="B9" s="107" t="s">
        <v>139</v>
      </c>
      <c r="C9" s="48">
        <f t="shared" si="0"/>
        <v>9680</v>
      </c>
      <c r="D9" s="177">
        <f t="shared" si="0"/>
        <v>3.872449204107676</v>
      </c>
      <c r="E9" s="105">
        <v>4184</v>
      </c>
      <c r="F9" s="178">
        <f>E9/C6%</f>
        <v>1.673794160122574</v>
      </c>
      <c r="G9" s="105">
        <v>5496</v>
      </c>
      <c r="H9" s="178">
        <f>G9/C6%</f>
        <v>2.1986550439851023</v>
      </c>
      <c r="I9" s="174"/>
      <c r="J9" s="180"/>
    </row>
    <row r="10" spans="2:10" ht="18" customHeight="1">
      <c r="B10" s="107" t="s">
        <v>175</v>
      </c>
      <c r="C10" s="48">
        <f t="shared" si="0"/>
        <v>92395</v>
      </c>
      <c r="D10" s="177">
        <f t="shared" si="0"/>
        <v>36.962287625364546</v>
      </c>
      <c r="E10" s="105">
        <v>33764</v>
      </c>
      <c r="F10" s="178">
        <f>E10/C6%</f>
        <v>13.507166831352437</v>
      </c>
      <c r="G10" s="105">
        <v>58631</v>
      </c>
      <c r="H10" s="178">
        <f>G10/C6%</f>
        <v>23.455120794012107</v>
      </c>
      <c r="I10" s="174"/>
      <c r="J10" s="180"/>
    </row>
    <row r="11" spans="2:10" ht="18" customHeight="1">
      <c r="B11" s="107" t="s">
        <v>71</v>
      </c>
      <c r="C11" s="48">
        <f t="shared" si="0"/>
        <v>81338</v>
      </c>
      <c r="D11" s="177">
        <f t="shared" si="0"/>
        <v>32.53897452104444</v>
      </c>
      <c r="E11" s="105">
        <v>18160</v>
      </c>
      <c r="F11" s="178">
        <f>E11/C6%</f>
        <v>7.264842721755723</v>
      </c>
      <c r="G11" s="105">
        <v>63178</v>
      </c>
      <c r="H11" s="178">
        <f>G11/C6%</f>
        <v>25.274131799288718</v>
      </c>
      <c r="I11" s="174"/>
      <c r="J11" s="180"/>
    </row>
    <row r="12" spans="2:10" ht="18" customHeight="1">
      <c r="B12" s="107" t="s">
        <v>176</v>
      </c>
      <c r="C12" s="48">
        <f t="shared" si="0"/>
        <v>29194</v>
      </c>
      <c r="D12" s="177">
        <f t="shared" si="0"/>
        <v>11.678954758752015</v>
      </c>
      <c r="E12" s="105">
        <v>6010</v>
      </c>
      <c r="F12" s="178">
        <f>E12/C6%</f>
        <v>2.404278896351977</v>
      </c>
      <c r="G12" s="105">
        <v>23184</v>
      </c>
      <c r="H12" s="178">
        <f>G12/C6%</f>
        <v>9.274675862400038</v>
      </c>
      <c r="I12" s="174"/>
      <c r="J12" s="180"/>
    </row>
    <row r="13" spans="2:10" ht="18" customHeight="1">
      <c r="B13" s="107" t="s">
        <v>72</v>
      </c>
      <c r="C13" s="48">
        <f t="shared" si="0"/>
        <v>4505</v>
      </c>
      <c r="D13" s="177">
        <f t="shared" si="0"/>
        <v>1.8022090562505249</v>
      </c>
      <c r="E13" s="105">
        <v>149</v>
      </c>
      <c r="F13" s="178">
        <f>E13/C6%</f>
        <v>0.05960691440207064</v>
      </c>
      <c r="G13" s="105">
        <v>4356</v>
      </c>
      <c r="H13" s="182">
        <f>G13/C6%</f>
        <v>1.7426021418484543</v>
      </c>
      <c r="J13" s="183"/>
    </row>
    <row r="14" spans="2:8" ht="18" customHeight="1">
      <c r="B14" s="106" t="s">
        <v>73</v>
      </c>
      <c r="C14" s="48"/>
      <c r="D14" s="177"/>
      <c r="E14" s="105"/>
      <c r="F14" s="178"/>
      <c r="G14" s="184"/>
      <c r="H14" s="182"/>
    </row>
    <row r="15" spans="2:8" ht="18" customHeight="1">
      <c r="B15" s="23" t="s">
        <v>74</v>
      </c>
      <c r="C15" s="48">
        <f aca="true" t="shared" si="1" ref="C15:D17">E15+G15</f>
        <v>3358</v>
      </c>
      <c r="D15" s="177">
        <f t="shared" si="1"/>
        <v>1.343355829276196</v>
      </c>
      <c r="E15" s="105">
        <v>2892</v>
      </c>
      <c r="F15" s="178">
        <f>E15/C6%</f>
        <v>1.1569342043677067</v>
      </c>
      <c r="G15" s="184">
        <v>466</v>
      </c>
      <c r="H15" s="182">
        <f>G15/C6%</f>
        <v>0.18642162490848938</v>
      </c>
    </row>
    <row r="16" spans="2:8" ht="18" customHeight="1">
      <c r="B16" s="23" t="s">
        <v>75</v>
      </c>
      <c r="C16" s="48">
        <f t="shared" si="1"/>
        <v>310</v>
      </c>
      <c r="D16" s="177">
        <f t="shared" si="1"/>
        <v>0.12401438566873757</v>
      </c>
      <c r="E16" s="105">
        <v>0</v>
      </c>
      <c r="F16" s="178">
        <f>E16/C6%</f>
        <v>0</v>
      </c>
      <c r="G16" s="184">
        <v>310</v>
      </c>
      <c r="H16" s="182">
        <f>G16/C6%</f>
        <v>0.12401438566873757</v>
      </c>
    </row>
    <row r="17" spans="2:8" ht="18" customHeight="1">
      <c r="B17" s="22" t="s">
        <v>76</v>
      </c>
      <c r="C17" s="185">
        <f t="shared" si="1"/>
        <v>6864</v>
      </c>
      <c r="D17" s="186">
        <f t="shared" si="1"/>
        <v>2.7459185265490795</v>
      </c>
      <c r="E17" s="169">
        <v>702</v>
      </c>
      <c r="F17" s="187">
        <f>E17/C6%</f>
        <v>0.28083257657888316</v>
      </c>
      <c r="G17" s="188">
        <v>6162</v>
      </c>
      <c r="H17" s="189">
        <f>G17/C6%</f>
        <v>2.4650859499701965</v>
      </c>
    </row>
    <row r="18" spans="3:8" ht="6" customHeight="1">
      <c r="C18" s="190"/>
      <c r="D18" s="191"/>
      <c r="E18" s="192"/>
      <c r="F18" s="191"/>
      <c r="G18" s="192"/>
      <c r="H18" s="193"/>
    </row>
    <row r="19" spans="2:10" ht="18" customHeight="1">
      <c r="B19" s="16" t="s">
        <v>208</v>
      </c>
      <c r="C19" s="24"/>
      <c r="D19" s="25"/>
      <c r="E19" s="25"/>
      <c r="F19" s="25"/>
      <c r="G19" s="25"/>
      <c r="H19" s="25"/>
      <c r="I19" s="25"/>
      <c r="J19" s="25"/>
    </row>
    <row r="20" spans="2:4" ht="18" customHeight="1">
      <c r="B20" s="25" t="s">
        <v>182</v>
      </c>
      <c r="C20" s="25"/>
      <c r="D20" s="25"/>
    </row>
    <row r="21" spans="2:4" ht="18" customHeight="1">
      <c r="B21" s="108" t="s">
        <v>173</v>
      </c>
      <c r="C21" s="25"/>
      <c r="D21" s="25"/>
    </row>
    <row r="22" ht="18" customHeight="1">
      <c r="B22" s="40" t="s">
        <v>122</v>
      </c>
    </row>
    <row r="23" ht="18" customHeight="1">
      <c r="B23" s="109" t="s">
        <v>123</v>
      </c>
    </row>
    <row r="24" ht="18" customHeight="1">
      <c r="B24" s="109" t="s">
        <v>177</v>
      </c>
    </row>
    <row r="25" ht="18" customHeight="1">
      <c r="B25" s="109" t="s">
        <v>178</v>
      </c>
    </row>
    <row r="26" ht="15">
      <c r="B26" s="109" t="s">
        <v>179</v>
      </c>
    </row>
  </sheetData>
  <sheetProtection/>
  <mergeCells count="7">
    <mergeCell ref="B3:B5"/>
    <mergeCell ref="E3:H3"/>
    <mergeCell ref="F4:F5"/>
    <mergeCell ref="H4:H5"/>
    <mergeCell ref="C3:D5"/>
    <mergeCell ref="E4:E5"/>
    <mergeCell ref="G4:G5"/>
  </mergeCells>
  <printOptions horizontalCentered="1"/>
  <pageMargins left="0.15748031496062992" right="0.2755905511811024" top="0.4330708661417323" bottom="0.984251968503937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7"/>
  <sheetViews>
    <sheetView zoomScaleSheetLayoutView="110" zoomScalePageLayoutView="0" workbookViewId="0" topLeftCell="A1">
      <selection activeCell="B24" sqref="B24"/>
    </sheetView>
  </sheetViews>
  <sheetFormatPr defaultColWidth="8.8515625" defaultRowHeight="12.75"/>
  <cols>
    <col min="1" max="1" width="3.8515625" style="32" customWidth="1"/>
    <col min="2" max="2" width="26.57421875" style="32" customWidth="1"/>
    <col min="3" max="3" width="16.57421875" style="32" customWidth="1"/>
    <col min="4" max="6" width="16.7109375" style="32" customWidth="1"/>
    <col min="7" max="16384" width="8.8515625" style="32" customWidth="1"/>
  </cols>
  <sheetData>
    <row r="1" spans="2:5" ht="18.75" customHeight="1">
      <c r="B1" s="26" t="s">
        <v>193</v>
      </c>
      <c r="C1" s="33"/>
      <c r="D1" s="33"/>
      <c r="E1" s="33"/>
    </row>
    <row r="2" ht="4.5" customHeight="1"/>
    <row r="3" spans="2:6" ht="19.5" customHeight="1">
      <c r="B3" s="339" t="s">
        <v>77</v>
      </c>
      <c r="C3" s="314" t="s">
        <v>78</v>
      </c>
      <c r="D3" s="315"/>
      <c r="E3" s="315"/>
      <c r="F3" s="315"/>
    </row>
    <row r="4" spans="2:6" ht="19.5" customHeight="1">
      <c r="B4" s="340"/>
      <c r="C4" s="42" t="s">
        <v>0</v>
      </c>
      <c r="D4" s="93" t="s">
        <v>79</v>
      </c>
      <c r="E4" s="93" t="s">
        <v>80</v>
      </c>
      <c r="F4" s="93" t="s">
        <v>25</v>
      </c>
    </row>
    <row r="5" spans="2:6" ht="19.5" customHeight="1">
      <c r="B5" s="27" t="s">
        <v>0</v>
      </c>
      <c r="C5" s="160">
        <f>SUM(C6:C20)</f>
        <v>172284</v>
      </c>
      <c r="D5" s="161">
        <f>SUM(D6:D20)</f>
        <v>66671</v>
      </c>
      <c r="E5" s="161">
        <f>SUM(E6:E20)</f>
        <v>95686</v>
      </c>
      <c r="F5" s="161">
        <f>SUM(F6:F20)</f>
        <v>9927</v>
      </c>
    </row>
    <row r="6" spans="2:6" ht="21" customHeight="1">
      <c r="B6" s="14" t="s">
        <v>81</v>
      </c>
      <c r="C6" s="162">
        <f>SUM(D6:F6)</f>
        <v>1100</v>
      </c>
      <c r="D6" s="163">
        <v>547</v>
      </c>
      <c r="E6" s="164">
        <v>498</v>
      </c>
      <c r="F6" s="163">
        <v>55</v>
      </c>
    </row>
    <row r="7" spans="2:6" ht="21" customHeight="1">
      <c r="B7" s="15" t="s">
        <v>82</v>
      </c>
      <c r="C7" s="165">
        <f>SUM(D7:F7)</f>
        <v>2390</v>
      </c>
      <c r="D7" s="166">
        <v>1383</v>
      </c>
      <c r="E7" s="105">
        <v>972</v>
      </c>
      <c r="F7" s="166">
        <v>35</v>
      </c>
    </row>
    <row r="8" spans="2:6" ht="21" customHeight="1">
      <c r="B8" s="15" t="s">
        <v>83</v>
      </c>
      <c r="C8" s="165">
        <f aca="true" t="shared" si="0" ref="C8:C20">SUM(D8:F8)</f>
        <v>3625</v>
      </c>
      <c r="D8" s="166">
        <v>2031</v>
      </c>
      <c r="E8" s="105">
        <v>1535</v>
      </c>
      <c r="F8" s="166">
        <v>59</v>
      </c>
    </row>
    <row r="9" spans="2:6" ht="21" customHeight="1">
      <c r="B9" s="15" t="s">
        <v>84</v>
      </c>
      <c r="C9" s="165">
        <f t="shared" si="0"/>
        <v>6246</v>
      </c>
      <c r="D9" s="166">
        <v>3476</v>
      </c>
      <c r="E9" s="105">
        <v>2673</v>
      </c>
      <c r="F9" s="166">
        <v>97</v>
      </c>
    </row>
    <row r="10" spans="2:6" ht="21" customHeight="1">
      <c r="B10" s="15" t="s">
        <v>85</v>
      </c>
      <c r="C10" s="165">
        <f t="shared" si="0"/>
        <v>10387</v>
      </c>
      <c r="D10" s="166">
        <v>6147</v>
      </c>
      <c r="E10" s="105">
        <v>4067</v>
      </c>
      <c r="F10" s="166">
        <v>173</v>
      </c>
    </row>
    <row r="11" spans="2:6" ht="21" customHeight="1">
      <c r="B11" s="15" t="s">
        <v>86</v>
      </c>
      <c r="C11" s="165">
        <f t="shared" si="0"/>
        <v>9805</v>
      </c>
      <c r="D11" s="166">
        <v>6784</v>
      </c>
      <c r="E11" s="105">
        <v>2939</v>
      </c>
      <c r="F11" s="166">
        <v>82</v>
      </c>
    </row>
    <row r="12" spans="2:6" ht="21" customHeight="1">
      <c r="B12" s="15" t="s">
        <v>87</v>
      </c>
      <c r="C12" s="165">
        <f t="shared" si="0"/>
        <v>31443</v>
      </c>
      <c r="D12" s="166">
        <v>13830</v>
      </c>
      <c r="E12" s="105">
        <v>11022</v>
      </c>
      <c r="F12" s="166">
        <v>6591</v>
      </c>
    </row>
    <row r="13" spans="2:6" ht="21" customHeight="1">
      <c r="B13" s="15" t="s">
        <v>88</v>
      </c>
      <c r="C13" s="165">
        <f t="shared" si="0"/>
        <v>62250</v>
      </c>
      <c r="D13" s="166">
        <v>23720</v>
      </c>
      <c r="E13" s="105">
        <v>37504</v>
      </c>
      <c r="F13" s="166">
        <v>1026</v>
      </c>
    </row>
    <row r="14" spans="2:6" ht="21" customHeight="1">
      <c r="B14" s="15" t="s">
        <v>89</v>
      </c>
      <c r="C14" s="165">
        <f t="shared" si="0"/>
        <v>33761</v>
      </c>
      <c r="D14" s="166">
        <v>6501</v>
      </c>
      <c r="E14" s="105">
        <v>26416</v>
      </c>
      <c r="F14" s="166">
        <v>844</v>
      </c>
    </row>
    <row r="15" spans="2:6" ht="21" customHeight="1">
      <c r="B15" s="15" t="s">
        <v>90</v>
      </c>
      <c r="C15" s="165">
        <f t="shared" si="0"/>
        <v>1638</v>
      </c>
      <c r="D15" s="166">
        <v>273</v>
      </c>
      <c r="E15" s="105">
        <v>1170</v>
      </c>
      <c r="F15" s="166">
        <v>195</v>
      </c>
    </row>
    <row r="16" spans="2:6" ht="21" customHeight="1">
      <c r="B16" s="15" t="s">
        <v>91</v>
      </c>
      <c r="C16" s="165">
        <f t="shared" si="0"/>
        <v>5095</v>
      </c>
      <c r="D16" s="166">
        <v>1501</v>
      </c>
      <c r="E16" s="105">
        <v>3451</v>
      </c>
      <c r="F16" s="166">
        <v>143</v>
      </c>
    </row>
    <row r="17" spans="2:6" ht="21" customHeight="1">
      <c r="B17" s="15" t="s">
        <v>92</v>
      </c>
      <c r="C17" s="165">
        <f t="shared" si="0"/>
        <v>415</v>
      </c>
      <c r="D17" s="166">
        <v>11</v>
      </c>
      <c r="E17" s="105">
        <v>355</v>
      </c>
      <c r="F17" s="166">
        <v>49</v>
      </c>
    </row>
    <row r="18" spans="2:6" ht="21" customHeight="1">
      <c r="B18" s="15" t="s">
        <v>93</v>
      </c>
      <c r="C18" s="165">
        <f t="shared" si="0"/>
        <v>358</v>
      </c>
      <c r="D18" s="166">
        <v>2</v>
      </c>
      <c r="E18" s="105">
        <v>245</v>
      </c>
      <c r="F18" s="166">
        <v>111</v>
      </c>
    </row>
    <row r="19" spans="2:6" ht="21" customHeight="1">
      <c r="B19" s="15" t="s">
        <v>140</v>
      </c>
      <c r="C19" s="165">
        <f t="shared" si="0"/>
        <v>1424</v>
      </c>
      <c r="D19" s="166">
        <v>95</v>
      </c>
      <c r="E19" s="105">
        <v>901</v>
      </c>
      <c r="F19" s="166">
        <v>428</v>
      </c>
    </row>
    <row r="20" spans="2:6" ht="21" customHeight="1">
      <c r="B20" s="110" t="s">
        <v>25</v>
      </c>
      <c r="C20" s="167">
        <f t="shared" si="0"/>
        <v>2347</v>
      </c>
      <c r="D20" s="168">
        <v>370</v>
      </c>
      <c r="E20" s="169">
        <v>1938</v>
      </c>
      <c r="F20" s="168">
        <v>39</v>
      </c>
    </row>
    <row r="21" spans="2:6" ht="19.5" customHeight="1">
      <c r="B21" s="27" t="s">
        <v>129</v>
      </c>
      <c r="C21" s="160">
        <f>E21+D21+F21</f>
        <v>100.00000000000001</v>
      </c>
      <c r="D21" s="170">
        <f>D5/C5*100</f>
        <v>38.69831208934086</v>
      </c>
      <c r="E21" s="170">
        <f>E5/C5%</f>
        <v>55.53969027884192</v>
      </c>
      <c r="F21" s="170">
        <f>F5/C5%</f>
        <v>5.761997631817232</v>
      </c>
    </row>
    <row r="22" ht="6.75" customHeight="1"/>
    <row r="23" spans="2:6" ht="18" customHeight="1">
      <c r="B23" s="16" t="s">
        <v>207</v>
      </c>
      <c r="C23" s="24"/>
      <c r="D23" s="24"/>
      <c r="E23" s="25"/>
      <c r="F23" s="25"/>
    </row>
    <row r="24" spans="2:6" ht="18" customHeight="1">
      <c r="B24" s="16" t="s">
        <v>182</v>
      </c>
      <c r="C24" s="24"/>
      <c r="D24" s="24"/>
      <c r="E24" s="25"/>
      <c r="F24" s="25"/>
    </row>
    <row r="25" spans="2:4" ht="18" customHeight="1">
      <c r="B25" s="25" t="s">
        <v>180</v>
      </c>
      <c r="C25" s="25"/>
      <c r="D25" s="25"/>
    </row>
    <row r="26" ht="18" customHeight="1">
      <c r="B26" s="4" t="s">
        <v>131</v>
      </c>
    </row>
    <row r="27" ht="18" customHeight="1">
      <c r="B27" s="34" t="s">
        <v>130</v>
      </c>
    </row>
  </sheetData>
  <sheetProtection/>
  <mergeCells count="2">
    <mergeCell ref="B3:B4"/>
    <mergeCell ref="C3:F3"/>
  </mergeCells>
  <printOptions/>
  <pageMargins left="0.25" right="0.3937007874015748" top="0.35433070866141736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8">
      <selection activeCell="A23" sqref="A23"/>
    </sheetView>
  </sheetViews>
  <sheetFormatPr defaultColWidth="8.8515625" defaultRowHeight="12.75"/>
  <cols>
    <col min="1" max="1" width="17.57421875" style="3" customWidth="1"/>
    <col min="2" max="14" width="10.00390625" style="3" customWidth="1"/>
    <col min="15" max="16384" width="8.8515625" style="3" customWidth="1"/>
  </cols>
  <sheetData>
    <row r="1" spans="1:14" ht="18" customHeight="1">
      <c r="A1" s="346" t="s">
        <v>194</v>
      </c>
      <c r="B1" s="346"/>
      <c r="C1" s="346"/>
      <c r="D1" s="346"/>
      <c r="E1" s="346"/>
      <c r="F1" s="346"/>
      <c r="G1" s="346"/>
      <c r="H1" s="346"/>
      <c r="I1" s="346"/>
      <c r="J1" s="60"/>
      <c r="K1" s="60"/>
      <c r="L1" s="60"/>
      <c r="M1" s="60"/>
      <c r="N1" s="60"/>
    </row>
    <row r="2" spans="1:14" ht="7.5" customHeight="1">
      <c r="A2" s="6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9.5" customHeight="1">
      <c r="A3" s="347" t="s">
        <v>141</v>
      </c>
      <c r="B3" s="348" t="s">
        <v>50</v>
      </c>
      <c r="C3" s="341"/>
      <c r="D3" s="341"/>
      <c r="E3" s="341"/>
      <c r="F3" s="341" t="s">
        <v>142</v>
      </c>
      <c r="G3" s="341"/>
      <c r="H3" s="341"/>
      <c r="I3" s="341" t="s">
        <v>143</v>
      </c>
      <c r="J3" s="341"/>
      <c r="K3" s="341"/>
      <c r="L3" s="341" t="s">
        <v>3</v>
      </c>
      <c r="M3" s="341"/>
      <c r="N3" s="341"/>
    </row>
    <row r="4" spans="1:14" ht="19.5" customHeight="1">
      <c r="A4" s="343"/>
      <c r="B4" s="342" t="s">
        <v>50</v>
      </c>
      <c r="C4" s="343"/>
      <c r="D4" s="118" t="s">
        <v>7</v>
      </c>
      <c r="E4" s="118" t="s">
        <v>8</v>
      </c>
      <c r="F4" s="118" t="s">
        <v>0</v>
      </c>
      <c r="G4" s="118" t="s">
        <v>7</v>
      </c>
      <c r="H4" s="118" t="s">
        <v>8</v>
      </c>
      <c r="I4" s="118" t="s">
        <v>0</v>
      </c>
      <c r="J4" s="118" t="s">
        <v>7</v>
      </c>
      <c r="K4" s="118" t="s">
        <v>8</v>
      </c>
      <c r="L4" s="118" t="s">
        <v>0</v>
      </c>
      <c r="M4" s="118" t="s">
        <v>144</v>
      </c>
      <c r="N4" s="118" t="s">
        <v>8</v>
      </c>
    </row>
    <row r="5" spans="1:14" ht="19.5" customHeight="1">
      <c r="A5" s="119" t="s">
        <v>50</v>
      </c>
      <c r="B5" s="120">
        <f>SUM(B6:B24)</f>
        <v>258334</v>
      </c>
      <c r="C5" s="121" t="s">
        <v>145</v>
      </c>
      <c r="D5" s="122">
        <f aca="true" t="shared" si="0" ref="D5:N5">SUM(D6:D24)</f>
        <v>124578</v>
      </c>
      <c r="E5" s="122">
        <f t="shared" si="0"/>
        <v>133756</v>
      </c>
      <c r="F5" s="122">
        <f t="shared" si="0"/>
        <v>65203</v>
      </c>
      <c r="G5" s="122">
        <f t="shared" si="0"/>
        <v>28930</v>
      </c>
      <c r="H5" s="122">
        <f t="shared" si="0"/>
        <v>36273</v>
      </c>
      <c r="I5" s="122">
        <f t="shared" si="0"/>
        <v>4001</v>
      </c>
      <c r="J5" s="122">
        <f t="shared" si="0"/>
        <v>1915</v>
      </c>
      <c r="K5" s="122">
        <f t="shared" si="0"/>
        <v>2086</v>
      </c>
      <c r="L5" s="122">
        <f t="shared" si="0"/>
        <v>189130</v>
      </c>
      <c r="M5" s="122">
        <f t="shared" si="0"/>
        <v>93733</v>
      </c>
      <c r="N5" s="122">
        <f t="shared" si="0"/>
        <v>95397</v>
      </c>
    </row>
    <row r="6" spans="1:14" ht="19.5" customHeight="1">
      <c r="A6" s="123" t="s">
        <v>146</v>
      </c>
      <c r="B6" s="129">
        <f aca="true" t="shared" si="1" ref="B6:B24">D6+E6</f>
        <v>65203</v>
      </c>
      <c r="C6" s="142">
        <f aca="true" t="shared" si="2" ref="C6:C24">(B6/$B$5)*100</f>
        <v>25.239805832759142</v>
      </c>
      <c r="D6" s="130">
        <v>28930</v>
      </c>
      <c r="E6" s="130">
        <v>36273</v>
      </c>
      <c r="F6" s="130">
        <v>65203</v>
      </c>
      <c r="G6" s="130">
        <v>28930</v>
      </c>
      <c r="H6" s="130">
        <v>36273</v>
      </c>
      <c r="I6" s="130">
        <v>0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</row>
    <row r="7" spans="1:14" ht="19.5" customHeight="1">
      <c r="A7" s="124" t="s">
        <v>30</v>
      </c>
      <c r="B7" s="132">
        <f t="shared" si="1"/>
        <v>4285</v>
      </c>
      <c r="C7" s="141">
        <f t="shared" si="2"/>
        <v>1.6587053968892984</v>
      </c>
      <c r="D7" s="132">
        <v>2216</v>
      </c>
      <c r="E7" s="132">
        <v>2069</v>
      </c>
      <c r="F7" s="132">
        <v>0</v>
      </c>
      <c r="G7" s="132">
        <v>0</v>
      </c>
      <c r="H7" s="132">
        <v>0</v>
      </c>
      <c r="I7" s="132">
        <v>9</v>
      </c>
      <c r="J7" s="132">
        <v>5</v>
      </c>
      <c r="K7" s="132">
        <v>4</v>
      </c>
      <c r="L7" s="132">
        <v>4276</v>
      </c>
      <c r="M7" s="132">
        <v>2211</v>
      </c>
      <c r="N7" s="132">
        <v>2065</v>
      </c>
    </row>
    <row r="8" spans="1:14" ht="19.5" customHeight="1">
      <c r="A8" s="124" t="s">
        <v>31</v>
      </c>
      <c r="B8" s="132">
        <f t="shared" si="1"/>
        <v>4379</v>
      </c>
      <c r="C8" s="141">
        <f t="shared" si="2"/>
        <v>1.695092399761549</v>
      </c>
      <c r="D8" s="132">
        <v>1763</v>
      </c>
      <c r="E8" s="132">
        <v>2616</v>
      </c>
      <c r="F8" s="132">
        <v>0</v>
      </c>
      <c r="G8" s="132">
        <v>0</v>
      </c>
      <c r="H8" s="132">
        <v>0</v>
      </c>
      <c r="I8" s="132">
        <v>286</v>
      </c>
      <c r="J8" s="132">
        <v>104</v>
      </c>
      <c r="K8" s="132">
        <v>182</v>
      </c>
      <c r="L8" s="132">
        <v>4093</v>
      </c>
      <c r="M8" s="132">
        <v>1659</v>
      </c>
      <c r="N8" s="132">
        <v>2434</v>
      </c>
    </row>
    <row r="9" spans="1:14" ht="19.5" customHeight="1">
      <c r="A9" s="124" t="s">
        <v>32</v>
      </c>
      <c r="B9" s="132">
        <f t="shared" si="1"/>
        <v>0</v>
      </c>
      <c r="C9" s="141">
        <f t="shared" si="2"/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</row>
    <row r="10" spans="1:14" ht="19.5" customHeight="1">
      <c r="A10" s="124" t="s">
        <v>33</v>
      </c>
      <c r="B10" s="132">
        <f t="shared" si="1"/>
        <v>5374</v>
      </c>
      <c r="C10" s="141">
        <f t="shared" si="2"/>
        <v>2.0802526961220744</v>
      </c>
      <c r="D10" s="132">
        <v>2060</v>
      </c>
      <c r="E10" s="132">
        <v>3314</v>
      </c>
      <c r="F10" s="132">
        <v>0</v>
      </c>
      <c r="G10" s="132">
        <v>0</v>
      </c>
      <c r="H10" s="132">
        <v>0</v>
      </c>
      <c r="I10" s="132">
        <v>227</v>
      </c>
      <c r="J10" s="132">
        <v>109</v>
      </c>
      <c r="K10" s="132">
        <v>118</v>
      </c>
      <c r="L10" s="132">
        <v>5147</v>
      </c>
      <c r="M10" s="132">
        <v>1951</v>
      </c>
      <c r="N10" s="132">
        <v>3196</v>
      </c>
    </row>
    <row r="11" spans="1:14" ht="19.5" customHeight="1">
      <c r="A11" s="124" t="s">
        <v>34</v>
      </c>
      <c r="B11" s="132">
        <f t="shared" si="1"/>
        <v>101906</v>
      </c>
      <c r="C11" s="141">
        <f t="shared" si="2"/>
        <v>39.447382071272074</v>
      </c>
      <c r="D11" s="132">
        <v>52992</v>
      </c>
      <c r="E11" s="132">
        <v>48914</v>
      </c>
      <c r="F11" s="132">
        <v>0</v>
      </c>
      <c r="G11" s="132">
        <v>0</v>
      </c>
      <c r="H11" s="132">
        <v>0</v>
      </c>
      <c r="I11" s="132">
        <v>1613</v>
      </c>
      <c r="J11" s="132">
        <v>814</v>
      </c>
      <c r="K11" s="132">
        <v>799</v>
      </c>
      <c r="L11" s="132">
        <v>100293</v>
      </c>
      <c r="M11" s="132">
        <v>52178</v>
      </c>
      <c r="N11" s="132">
        <v>48115</v>
      </c>
    </row>
    <row r="12" spans="1:14" ht="19.5" customHeight="1">
      <c r="A12" s="124" t="s">
        <v>35</v>
      </c>
      <c r="B12" s="132">
        <f t="shared" si="1"/>
        <v>27114</v>
      </c>
      <c r="C12" s="141">
        <f t="shared" si="2"/>
        <v>10.49571484976813</v>
      </c>
      <c r="D12" s="132">
        <v>14085</v>
      </c>
      <c r="E12" s="132">
        <v>13029</v>
      </c>
      <c r="F12" s="132">
        <v>0</v>
      </c>
      <c r="G12" s="132">
        <v>0</v>
      </c>
      <c r="H12" s="132">
        <v>0</v>
      </c>
      <c r="I12" s="132">
        <v>551</v>
      </c>
      <c r="J12" s="132">
        <v>292</v>
      </c>
      <c r="K12" s="132">
        <v>259</v>
      </c>
      <c r="L12" s="132">
        <v>26563</v>
      </c>
      <c r="M12" s="132">
        <v>13793</v>
      </c>
      <c r="N12" s="132">
        <v>12770</v>
      </c>
    </row>
    <row r="13" spans="1:14" ht="19.5" customHeight="1">
      <c r="A13" s="124" t="s">
        <v>37</v>
      </c>
      <c r="B13" s="132">
        <f t="shared" si="1"/>
        <v>3183</v>
      </c>
      <c r="C13" s="141">
        <f t="shared" si="2"/>
        <v>1.2321258525784449</v>
      </c>
      <c r="D13" s="132">
        <v>1553</v>
      </c>
      <c r="E13" s="132">
        <v>1630</v>
      </c>
      <c r="F13" s="132">
        <v>0</v>
      </c>
      <c r="G13" s="132">
        <v>0</v>
      </c>
      <c r="H13" s="132">
        <v>0</v>
      </c>
      <c r="I13" s="132">
        <v>36</v>
      </c>
      <c r="J13" s="132">
        <v>14</v>
      </c>
      <c r="K13" s="132">
        <v>22</v>
      </c>
      <c r="L13" s="132">
        <v>3147</v>
      </c>
      <c r="M13" s="132">
        <v>1539</v>
      </c>
      <c r="N13" s="132">
        <v>1608</v>
      </c>
    </row>
    <row r="14" spans="1:14" ht="19.5" customHeight="1">
      <c r="A14" s="124" t="s">
        <v>38</v>
      </c>
      <c r="B14" s="132">
        <f t="shared" si="1"/>
        <v>717</v>
      </c>
      <c r="C14" s="141">
        <f t="shared" si="2"/>
        <v>0.2775476708447204</v>
      </c>
      <c r="D14" s="132">
        <v>374</v>
      </c>
      <c r="E14" s="132">
        <v>343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717</v>
      </c>
      <c r="M14" s="132">
        <v>374</v>
      </c>
      <c r="N14" s="132">
        <v>343</v>
      </c>
    </row>
    <row r="15" spans="1:14" ht="19.5" customHeight="1">
      <c r="A15" s="124" t="s">
        <v>39</v>
      </c>
      <c r="B15" s="132">
        <f t="shared" si="1"/>
        <v>558</v>
      </c>
      <c r="C15" s="141">
        <f t="shared" si="2"/>
        <v>0.21599944258208367</v>
      </c>
      <c r="D15" s="132">
        <v>255</v>
      </c>
      <c r="E15" s="132">
        <v>303</v>
      </c>
      <c r="F15" s="132">
        <v>0</v>
      </c>
      <c r="G15" s="132">
        <v>0</v>
      </c>
      <c r="H15" s="132">
        <v>0</v>
      </c>
      <c r="I15" s="132">
        <v>11</v>
      </c>
      <c r="J15" s="132">
        <v>0</v>
      </c>
      <c r="K15" s="132">
        <v>11</v>
      </c>
      <c r="L15" s="132">
        <v>547</v>
      </c>
      <c r="M15" s="132">
        <v>255</v>
      </c>
      <c r="N15" s="132">
        <v>292</v>
      </c>
    </row>
    <row r="16" spans="1:14" ht="19.5" customHeight="1">
      <c r="A16" s="124" t="s">
        <v>40</v>
      </c>
      <c r="B16" s="132">
        <f t="shared" si="1"/>
        <v>1395</v>
      </c>
      <c r="C16" s="141">
        <f t="shared" si="2"/>
        <v>0.5399986064552091</v>
      </c>
      <c r="D16" s="132">
        <v>684</v>
      </c>
      <c r="E16" s="132">
        <v>711</v>
      </c>
      <c r="F16" s="132">
        <v>0</v>
      </c>
      <c r="G16" s="132">
        <v>0</v>
      </c>
      <c r="H16" s="132">
        <v>0</v>
      </c>
      <c r="I16" s="132">
        <v>10</v>
      </c>
      <c r="J16" s="132">
        <v>6</v>
      </c>
      <c r="K16" s="132">
        <v>4</v>
      </c>
      <c r="L16" s="132">
        <v>1385</v>
      </c>
      <c r="M16" s="132">
        <v>678</v>
      </c>
      <c r="N16" s="132">
        <v>707</v>
      </c>
    </row>
    <row r="17" spans="1:14" ht="19.5" customHeight="1">
      <c r="A17" s="124" t="s">
        <v>41</v>
      </c>
      <c r="B17" s="132">
        <f t="shared" si="1"/>
        <v>4454</v>
      </c>
      <c r="C17" s="141">
        <f t="shared" si="2"/>
        <v>1.7241245829043021</v>
      </c>
      <c r="D17" s="132">
        <v>1723</v>
      </c>
      <c r="E17" s="132">
        <v>2731</v>
      </c>
      <c r="F17" s="132">
        <v>0</v>
      </c>
      <c r="G17" s="132">
        <v>0</v>
      </c>
      <c r="H17" s="132">
        <v>0</v>
      </c>
      <c r="I17" s="132">
        <v>68</v>
      </c>
      <c r="J17" s="132">
        <v>22</v>
      </c>
      <c r="K17" s="132">
        <v>46</v>
      </c>
      <c r="L17" s="132">
        <v>4386</v>
      </c>
      <c r="M17" s="132">
        <v>1701</v>
      </c>
      <c r="N17" s="132">
        <v>2685</v>
      </c>
    </row>
    <row r="18" spans="1:14" ht="19.5" customHeight="1">
      <c r="A18" s="124" t="s">
        <v>147</v>
      </c>
      <c r="B18" s="132">
        <f t="shared" si="1"/>
        <v>22485</v>
      </c>
      <c r="C18" s="141">
        <f t="shared" si="2"/>
        <v>8.703848506197403</v>
      </c>
      <c r="D18" s="132">
        <v>11839</v>
      </c>
      <c r="E18" s="132">
        <v>10646</v>
      </c>
      <c r="F18" s="132">
        <v>0</v>
      </c>
      <c r="G18" s="132">
        <v>0</v>
      </c>
      <c r="H18" s="132">
        <v>0</v>
      </c>
      <c r="I18" s="132">
        <v>669</v>
      </c>
      <c r="J18" s="132">
        <v>381</v>
      </c>
      <c r="K18" s="132">
        <v>288</v>
      </c>
      <c r="L18" s="132">
        <v>21816</v>
      </c>
      <c r="M18" s="132">
        <v>11458</v>
      </c>
      <c r="N18" s="132">
        <v>10358</v>
      </c>
    </row>
    <row r="19" spans="1:14" ht="19.5" customHeight="1">
      <c r="A19" s="124" t="s">
        <v>44</v>
      </c>
      <c r="B19" s="132">
        <f t="shared" si="1"/>
        <v>578</v>
      </c>
      <c r="C19" s="141">
        <f t="shared" si="2"/>
        <v>0.22374135808681783</v>
      </c>
      <c r="D19" s="132">
        <v>303</v>
      </c>
      <c r="E19" s="132">
        <v>275</v>
      </c>
      <c r="F19" s="132">
        <v>0</v>
      </c>
      <c r="G19" s="132">
        <v>0</v>
      </c>
      <c r="H19" s="132">
        <v>0</v>
      </c>
      <c r="I19" s="132">
        <v>11</v>
      </c>
      <c r="J19" s="132">
        <v>6</v>
      </c>
      <c r="K19" s="132">
        <v>5</v>
      </c>
      <c r="L19" s="132">
        <v>567</v>
      </c>
      <c r="M19" s="132">
        <v>297</v>
      </c>
      <c r="N19" s="132">
        <v>270</v>
      </c>
    </row>
    <row r="20" spans="1:14" ht="19.5" customHeight="1">
      <c r="A20" s="124" t="s">
        <v>46</v>
      </c>
      <c r="B20" s="132">
        <f t="shared" si="1"/>
        <v>988</v>
      </c>
      <c r="C20" s="141">
        <f t="shared" si="2"/>
        <v>0.3824506259338686</v>
      </c>
      <c r="D20" s="132">
        <v>430</v>
      </c>
      <c r="E20" s="132">
        <v>558</v>
      </c>
      <c r="F20" s="132">
        <v>0</v>
      </c>
      <c r="G20" s="132">
        <v>0</v>
      </c>
      <c r="H20" s="132">
        <v>0</v>
      </c>
      <c r="I20" s="132">
        <v>109</v>
      </c>
      <c r="J20" s="132">
        <v>49</v>
      </c>
      <c r="K20" s="132">
        <v>60</v>
      </c>
      <c r="L20" s="132">
        <v>879</v>
      </c>
      <c r="M20" s="132">
        <v>381</v>
      </c>
      <c r="N20" s="132">
        <v>498</v>
      </c>
    </row>
    <row r="21" spans="1:14" ht="19.5" customHeight="1">
      <c r="A21" s="124" t="s">
        <v>47</v>
      </c>
      <c r="B21" s="132">
        <f>D21+E21</f>
        <v>8285</v>
      </c>
      <c r="C21" s="141">
        <f>(B21/$B$5)*100</f>
        <v>3.2070884978361343</v>
      </c>
      <c r="D21" s="132">
        <v>2762</v>
      </c>
      <c r="E21" s="132">
        <v>5523</v>
      </c>
      <c r="F21" s="132">
        <v>0</v>
      </c>
      <c r="G21" s="132">
        <v>0</v>
      </c>
      <c r="H21" s="132">
        <v>0</v>
      </c>
      <c r="I21" s="132">
        <v>89</v>
      </c>
      <c r="J21" s="132">
        <v>39</v>
      </c>
      <c r="K21" s="132">
        <v>50</v>
      </c>
      <c r="L21" s="132">
        <v>8196</v>
      </c>
      <c r="M21" s="132">
        <v>2723</v>
      </c>
      <c r="N21" s="132">
        <v>5473</v>
      </c>
    </row>
    <row r="22" spans="1:14" ht="19.5" customHeight="1">
      <c r="A22" s="124" t="s">
        <v>132</v>
      </c>
      <c r="B22" s="131">
        <f>D22+E22</f>
        <v>2726</v>
      </c>
      <c r="C22" s="141">
        <f>(B22/$B$5)*100</f>
        <v>1.055223083295269</v>
      </c>
      <c r="D22" s="132">
        <v>1124</v>
      </c>
      <c r="E22" s="132">
        <v>1602</v>
      </c>
      <c r="F22" s="132">
        <v>0</v>
      </c>
      <c r="G22" s="132">
        <v>0</v>
      </c>
      <c r="H22" s="132">
        <v>0</v>
      </c>
      <c r="I22" s="132">
        <v>76</v>
      </c>
      <c r="J22" s="132">
        <v>29</v>
      </c>
      <c r="K22" s="132">
        <v>47</v>
      </c>
      <c r="L22" s="132">
        <v>2650</v>
      </c>
      <c r="M22" s="132">
        <v>1095</v>
      </c>
      <c r="N22" s="132">
        <v>1555</v>
      </c>
    </row>
    <row r="23" spans="1:14" ht="19.5" customHeight="1">
      <c r="A23" s="124" t="s">
        <v>48</v>
      </c>
      <c r="B23" s="131">
        <f t="shared" si="1"/>
        <v>4344</v>
      </c>
      <c r="C23" s="141">
        <f t="shared" si="2"/>
        <v>1.6815440476282644</v>
      </c>
      <c r="D23" s="132">
        <v>1323</v>
      </c>
      <c r="E23" s="132">
        <v>3021</v>
      </c>
      <c r="F23" s="132">
        <v>0</v>
      </c>
      <c r="G23" s="132">
        <v>0</v>
      </c>
      <c r="H23" s="132">
        <v>0</v>
      </c>
      <c r="I23" s="132">
        <v>234</v>
      </c>
      <c r="J23" s="132">
        <v>44</v>
      </c>
      <c r="K23" s="132">
        <v>190</v>
      </c>
      <c r="L23" s="132">
        <v>4110</v>
      </c>
      <c r="M23" s="132">
        <v>1279</v>
      </c>
      <c r="N23" s="132">
        <v>2831</v>
      </c>
    </row>
    <row r="24" spans="1:14" ht="19.5" customHeight="1">
      <c r="A24" s="124" t="s">
        <v>62</v>
      </c>
      <c r="B24" s="158">
        <f t="shared" si="1"/>
        <v>360</v>
      </c>
      <c r="C24" s="141">
        <f t="shared" si="2"/>
        <v>0.13935447908521525</v>
      </c>
      <c r="D24" s="132">
        <v>162</v>
      </c>
      <c r="E24" s="132">
        <v>198</v>
      </c>
      <c r="F24" s="132">
        <v>0</v>
      </c>
      <c r="G24" s="132">
        <v>0</v>
      </c>
      <c r="H24" s="132">
        <v>0</v>
      </c>
      <c r="I24" s="132">
        <v>2</v>
      </c>
      <c r="J24" s="132">
        <v>1</v>
      </c>
      <c r="K24" s="132">
        <v>1</v>
      </c>
      <c r="L24" s="132">
        <v>358</v>
      </c>
      <c r="M24" s="132">
        <v>161</v>
      </c>
      <c r="N24" s="132">
        <v>197</v>
      </c>
    </row>
    <row r="25" spans="1:14" ht="19.5" customHeight="1">
      <c r="A25" s="125" t="s">
        <v>148</v>
      </c>
      <c r="B25" s="344">
        <f>F25+I25+L25</f>
        <v>100</v>
      </c>
      <c r="C25" s="345"/>
      <c r="D25" s="159">
        <f>(D5/B5)*100</f>
        <v>48.223617487438744</v>
      </c>
      <c r="E25" s="159">
        <f>(E5/B5)*100</f>
        <v>51.776382512561256</v>
      </c>
      <c r="F25" s="159">
        <f>(F5/B5)*100</f>
        <v>25.239805832759142</v>
      </c>
      <c r="G25" s="159">
        <f>(G5/B5)*100</f>
        <v>11.198680777597993</v>
      </c>
      <c r="H25" s="159">
        <f>H5/B5%</f>
        <v>14.041125055161148</v>
      </c>
      <c r="I25" s="159">
        <f>I5/B5%</f>
        <v>1.5487701967220728</v>
      </c>
      <c r="J25" s="159">
        <f>J5/B5%</f>
        <v>0.7412884095782978</v>
      </c>
      <c r="K25" s="159">
        <f>K5/B5%</f>
        <v>0.807481787143775</v>
      </c>
      <c r="L25" s="159">
        <f>L5/B5%</f>
        <v>73.21142397051878</v>
      </c>
      <c r="M25" s="159">
        <f>M5/B5%</f>
        <v>36.28364830026245</v>
      </c>
      <c r="N25" s="159">
        <f>N5/B5%</f>
        <v>36.92777567025633</v>
      </c>
    </row>
    <row r="26" spans="1:14" ht="6" customHeight="1">
      <c r="A26" s="62"/>
      <c r="B26" s="63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4" ht="18" customHeight="1">
      <c r="A27" s="65" t="s">
        <v>201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18" customHeight="1">
      <c r="A28" s="65" t="s">
        <v>149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ht="18" customHeight="1">
      <c r="A29" s="67" t="s">
        <v>116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</sheetData>
  <sheetProtection/>
  <mergeCells count="8">
    <mergeCell ref="L3:N3"/>
    <mergeCell ref="B4:C4"/>
    <mergeCell ref="B25:C25"/>
    <mergeCell ref="A1:I1"/>
    <mergeCell ref="A3:A4"/>
    <mergeCell ref="B3:E3"/>
    <mergeCell ref="F3:H3"/>
    <mergeCell ref="I3:K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6" r:id="rId1"/>
  <ignoredErrors>
    <ignoredError sqref="C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7" sqref="A7"/>
    </sheetView>
  </sheetViews>
  <sheetFormatPr defaultColWidth="8.8515625" defaultRowHeight="12.75"/>
  <cols>
    <col min="1" max="1" width="21.00390625" style="3" customWidth="1"/>
    <col min="2" max="5" width="16.421875" style="3" customWidth="1"/>
    <col min="6" max="16384" width="8.8515625" style="3" customWidth="1"/>
  </cols>
  <sheetData>
    <row r="1" spans="1:5" ht="16.5">
      <c r="A1" s="68" t="s">
        <v>195</v>
      </c>
      <c r="B1" s="69"/>
      <c r="C1" s="69"/>
      <c r="D1" s="69"/>
      <c r="E1" s="69"/>
    </row>
    <row r="2" spans="1:5" ht="6" customHeight="1">
      <c r="A2" s="70"/>
      <c r="B2" s="70"/>
      <c r="C2" s="70"/>
      <c r="D2" s="70"/>
      <c r="E2" s="70"/>
    </row>
    <row r="3" spans="1:6" ht="24.75" customHeight="1">
      <c r="A3" s="349" t="s">
        <v>186</v>
      </c>
      <c r="B3" s="351" t="s">
        <v>142</v>
      </c>
      <c r="C3" s="352"/>
      <c r="D3" s="352"/>
      <c r="E3" s="352"/>
      <c r="F3" s="140"/>
    </row>
    <row r="4" spans="1:6" ht="24.75" customHeight="1">
      <c r="A4" s="350"/>
      <c r="B4" s="353" t="s">
        <v>50</v>
      </c>
      <c r="C4" s="354"/>
      <c r="D4" s="71" t="s">
        <v>7</v>
      </c>
      <c r="E4" s="71" t="s">
        <v>8</v>
      </c>
      <c r="F4" s="140"/>
    </row>
    <row r="5" spans="1:6" ht="24.75" customHeight="1">
      <c r="A5" s="72" t="s">
        <v>50</v>
      </c>
      <c r="B5" s="73">
        <f>SUM(B6:B10)</f>
        <v>65203</v>
      </c>
      <c r="C5" s="74" t="s">
        <v>150</v>
      </c>
      <c r="D5" s="146">
        <f>SUM(D6:D10)</f>
        <v>28930</v>
      </c>
      <c r="E5" s="146">
        <f>SUM(E6:E10)</f>
        <v>36273</v>
      </c>
      <c r="F5" s="140"/>
    </row>
    <row r="6" spans="1:6" ht="24.75" customHeight="1">
      <c r="A6" s="75" t="s">
        <v>151</v>
      </c>
      <c r="B6" s="131">
        <f aca="true" t="shared" si="0" ref="B6:B11">D6+E6</f>
        <v>13706</v>
      </c>
      <c r="C6" s="76">
        <f>B6/$B$5%</f>
        <v>21.02050519147892</v>
      </c>
      <c r="D6" s="130">
        <v>6251</v>
      </c>
      <c r="E6" s="130">
        <v>7455</v>
      </c>
      <c r="F6" s="140"/>
    </row>
    <row r="7" spans="1:6" ht="24.75" customHeight="1">
      <c r="A7" s="75" t="s">
        <v>152</v>
      </c>
      <c r="B7" s="131">
        <f t="shared" si="0"/>
        <v>36977</v>
      </c>
      <c r="C7" s="77">
        <f>B7/$B$5%</f>
        <v>56.71058080149687</v>
      </c>
      <c r="D7" s="132">
        <v>16910</v>
      </c>
      <c r="E7" s="132">
        <v>20067</v>
      </c>
      <c r="F7" s="140"/>
    </row>
    <row r="8" spans="1:6" ht="24.75" customHeight="1">
      <c r="A8" s="75" t="s">
        <v>153</v>
      </c>
      <c r="B8" s="131">
        <f t="shared" si="0"/>
        <v>3465</v>
      </c>
      <c r="C8" s="77">
        <f>B8/$B$5%</f>
        <v>5.3141726607671425</v>
      </c>
      <c r="D8" s="132">
        <v>1494</v>
      </c>
      <c r="E8" s="132">
        <v>1971</v>
      </c>
      <c r="F8" s="140"/>
    </row>
    <row r="9" spans="1:6" ht="24.75" customHeight="1">
      <c r="A9" s="75" t="s">
        <v>154</v>
      </c>
      <c r="B9" s="131">
        <f t="shared" si="0"/>
        <v>1013</v>
      </c>
      <c r="C9" s="77">
        <f>B9/$B$5%</f>
        <v>1.55360949649556</v>
      </c>
      <c r="D9" s="132">
        <v>308</v>
      </c>
      <c r="E9" s="132">
        <v>705</v>
      </c>
      <c r="F9" s="140"/>
    </row>
    <row r="10" spans="1:6" ht="24.75" customHeight="1">
      <c r="A10" s="75" t="s">
        <v>62</v>
      </c>
      <c r="B10" s="131">
        <f t="shared" si="0"/>
        <v>10042</v>
      </c>
      <c r="C10" s="77">
        <f>B10/$B$5%</f>
        <v>15.401131849761514</v>
      </c>
      <c r="D10" s="132">
        <v>3967</v>
      </c>
      <c r="E10" s="132">
        <v>6075</v>
      </c>
      <c r="F10" s="140"/>
    </row>
    <row r="11" spans="1:6" ht="24.75" customHeight="1">
      <c r="A11" s="78" t="s">
        <v>148</v>
      </c>
      <c r="B11" s="355">
        <f t="shared" si="0"/>
        <v>100</v>
      </c>
      <c r="C11" s="356"/>
      <c r="D11" s="79">
        <f>D5/B5%</f>
        <v>44.36912412005583</v>
      </c>
      <c r="E11" s="79">
        <f>E5/B5%</f>
        <v>55.63087587994418</v>
      </c>
      <c r="F11" s="140"/>
    </row>
    <row r="12" spans="1:5" ht="6" customHeight="1">
      <c r="A12" s="80"/>
      <c r="B12" s="81"/>
      <c r="C12" s="81"/>
      <c r="D12" s="82"/>
      <c r="E12" s="82"/>
    </row>
    <row r="13" spans="1:5" ht="19.5" customHeight="1">
      <c r="A13" s="147" t="s">
        <v>155</v>
      </c>
      <c r="B13" s="157"/>
      <c r="C13" s="157"/>
      <c r="D13" s="157"/>
      <c r="E13" s="157"/>
    </row>
    <row r="14" spans="1:5" ht="19.5" customHeight="1">
      <c r="A14" s="148" t="s">
        <v>200</v>
      </c>
      <c r="B14" s="157"/>
      <c r="C14" s="157"/>
      <c r="D14" s="157"/>
      <c r="E14" s="157"/>
    </row>
    <row r="15" spans="1:5" ht="19.5" customHeight="1">
      <c r="A15" s="147" t="s">
        <v>156</v>
      </c>
      <c r="B15" s="157"/>
      <c r="C15" s="157"/>
      <c r="D15" s="83"/>
      <c r="E15" s="157"/>
    </row>
    <row r="16" ht="19.5" customHeight="1">
      <c r="A16" s="148" t="s">
        <v>116</v>
      </c>
    </row>
  </sheetData>
  <sheetProtection/>
  <mergeCells count="4">
    <mergeCell ref="A3:A4"/>
    <mergeCell ref="B3:E3"/>
    <mergeCell ref="B4:C4"/>
    <mergeCell ref="B11:C11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r:id="rId1"/>
  <ignoredErrors>
    <ignoredError sqref="C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1" width="3.28125" style="3" customWidth="1"/>
    <col min="2" max="2" width="25.28125" style="3" customWidth="1"/>
    <col min="3" max="4" width="17.421875" style="3" customWidth="1"/>
    <col min="5" max="6" width="16.7109375" style="3" customWidth="1"/>
    <col min="7" max="16384" width="8.8515625" style="3" customWidth="1"/>
  </cols>
  <sheetData>
    <row r="1" spans="2:7" ht="16.5">
      <c r="B1" s="68" t="s">
        <v>196</v>
      </c>
      <c r="C1" s="84"/>
      <c r="D1" s="84"/>
      <c r="E1" s="84"/>
      <c r="F1" s="84"/>
      <c r="G1" s="157"/>
    </row>
    <row r="2" spans="2:7" ht="5.25" customHeight="1">
      <c r="B2" s="68"/>
      <c r="C2" s="69"/>
      <c r="D2" s="69"/>
      <c r="E2" s="69"/>
      <c r="F2" s="69"/>
      <c r="G2" s="157"/>
    </row>
    <row r="3" spans="2:7" ht="19.5" customHeight="1">
      <c r="B3" s="359" t="s">
        <v>157</v>
      </c>
      <c r="C3" s="361" t="s">
        <v>50</v>
      </c>
      <c r="D3" s="362"/>
      <c r="E3" s="365" t="s">
        <v>181</v>
      </c>
      <c r="F3" s="366"/>
      <c r="G3" s="157"/>
    </row>
    <row r="4" spans="2:7" ht="19.5" customHeight="1">
      <c r="B4" s="360"/>
      <c r="C4" s="363"/>
      <c r="D4" s="364"/>
      <c r="E4" s="126" t="s">
        <v>7</v>
      </c>
      <c r="F4" s="85" t="s">
        <v>8</v>
      </c>
      <c r="G4" s="145"/>
    </row>
    <row r="5" spans="2:7" ht="19.5" customHeight="1">
      <c r="B5" s="86" t="s">
        <v>50</v>
      </c>
      <c r="C5" s="149">
        <f>SUM(C6:C23)</f>
        <v>65203</v>
      </c>
      <c r="D5" s="150" t="s">
        <v>145</v>
      </c>
      <c r="E5" s="146">
        <f>SUM(E6:E23)</f>
        <v>28930</v>
      </c>
      <c r="F5" s="146">
        <f>SUM(F6:F23)</f>
        <v>36273</v>
      </c>
      <c r="G5" s="136"/>
    </row>
    <row r="6" spans="2:7" ht="19.5" customHeight="1">
      <c r="B6" s="87" t="s">
        <v>30</v>
      </c>
      <c r="C6" s="130">
        <f>E6+F6</f>
        <v>18102</v>
      </c>
      <c r="D6" s="88">
        <f>C6/$C$5%</f>
        <v>27.76252626412895</v>
      </c>
      <c r="E6" s="130">
        <v>7864</v>
      </c>
      <c r="F6" s="130">
        <v>10238</v>
      </c>
      <c r="G6" s="157"/>
    </row>
    <row r="7" spans="2:7" ht="19.5" customHeight="1">
      <c r="B7" s="89" t="s">
        <v>31</v>
      </c>
      <c r="C7" s="132">
        <f aca="true" t="shared" si="0" ref="C7:C21">E7+F7</f>
        <v>2409</v>
      </c>
      <c r="D7" s="90">
        <f aca="true" t="shared" si="1" ref="D7:D21">C7/$C$5%</f>
        <v>3.6946152784381088</v>
      </c>
      <c r="E7" s="132">
        <v>1185</v>
      </c>
      <c r="F7" s="132">
        <v>1224</v>
      </c>
      <c r="G7" s="157"/>
    </row>
    <row r="8" spans="2:7" ht="19.5" customHeight="1">
      <c r="B8" s="89" t="s">
        <v>32</v>
      </c>
      <c r="C8" s="132">
        <f t="shared" si="0"/>
        <v>8</v>
      </c>
      <c r="D8" s="90">
        <f t="shared" si="1"/>
        <v>0.012269374108553287</v>
      </c>
      <c r="E8" s="132">
        <v>3</v>
      </c>
      <c r="F8" s="132">
        <v>5</v>
      </c>
      <c r="G8" s="157"/>
    </row>
    <row r="9" spans="2:7" ht="19.5" customHeight="1">
      <c r="B9" s="89" t="s">
        <v>33</v>
      </c>
      <c r="C9" s="132">
        <f t="shared" si="0"/>
        <v>5284</v>
      </c>
      <c r="D9" s="90">
        <f t="shared" si="1"/>
        <v>8.103921598699447</v>
      </c>
      <c r="E9" s="132">
        <v>2323</v>
      </c>
      <c r="F9" s="132">
        <v>2961</v>
      </c>
      <c r="G9" s="157"/>
    </row>
    <row r="10" spans="2:7" ht="19.5" customHeight="1">
      <c r="B10" s="89" t="s">
        <v>34</v>
      </c>
      <c r="C10" s="132">
        <f t="shared" si="0"/>
        <v>31304</v>
      </c>
      <c r="D10" s="90">
        <f t="shared" si="1"/>
        <v>48.01006088676902</v>
      </c>
      <c r="E10" s="132">
        <v>13895</v>
      </c>
      <c r="F10" s="132">
        <v>17409</v>
      </c>
      <c r="G10" s="157"/>
    </row>
    <row r="11" spans="2:7" ht="19.5" customHeight="1">
      <c r="B11" s="89" t="s">
        <v>35</v>
      </c>
      <c r="C11" s="132">
        <f t="shared" si="0"/>
        <v>6498</v>
      </c>
      <c r="D11" s="90">
        <f t="shared" si="1"/>
        <v>9.965799119672408</v>
      </c>
      <c r="E11" s="132">
        <v>2853</v>
      </c>
      <c r="F11" s="132">
        <v>3645</v>
      </c>
      <c r="G11" s="157"/>
    </row>
    <row r="12" spans="2:7" ht="19.5" customHeight="1">
      <c r="B12" s="89" t="s">
        <v>37</v>
      </c>
      <c r="C12" s="132">
        <f t="shared" si="0"/>
        <v>43</v>
      </c>
      <c r="D12" s="90">
        <f t="shared" si="1"/>
        <v>0.06594788583347393</v>
      </c>
      <c r="E12" s="132">
        <v>21</v>
      </c>
      <c r="F12" s="132">
        <v>22</v>
      </c>
      <c r="G12" s="157"/>
    </row>
    <row r="13" spans="2:7" ht="19.5" customHeight="1">
      <c r="B13" s="89" t="s">
        <v>38</v>
      </c>
      <c r="C13" s="132">
        <f t="shared" si="0"/>
        <v>2</v>
      </c>
      <c r="D13" s="90">
        <f t="shared" si="1"/>
        <v>0.003067343527138322</v>
      </c>
      <c r="E13" s="132">
        <v>1</v>
      </c>
      <c r="F13" s="132">
        <v>1</v>
      </c>
      <c r="G13" s="157"/>
    </row>
    <row r="14" spans="2:7" ht="19.5" customHeight="1">
      <c r="B14" s="89" t="s">
        <v>39</v>
      </c>
      <c r="C14" s="132">
        <f t="shared" si="0"/>
        <v>3</v>
      </c>
      <c r="D14" s="90">
        <f t="shared" si="1"/>
        <v>0.004601015290707483</v>
      </c>
      <c r="E14" s="132">
        <v>1</v>
      </c>
      <c r="F14" s="132">
        <v>2</v>
      </c>
      <c r="G14" s="157"/>
    </row>
    <row r="15" spans="2:7" ht="19.5" customHeight="1">
      <c r="B15" s="89" t="s">
        <v>40</v>
      </c>
      <c r="C15" s="132">
        <f t="shared" si="0"/>
        <v>14</v>
      </c>
      <c r="D15" s="90">
        <f t="shared" si="1"/>
        <v>0.021471404689968252</v>
      </c>
      <c r="E15" s="132">
        <v>6</v>
      </c>
      <c r="F15" s="132">
        <v>8</v>
      </c>
      <c r="G15" s="157"/>
    </row>
    <row r="16" spans="2:7" ht="19.5" customHeight="1">
      <c r="B16" s="89" t="s">
        <v>41</v>
      </c>
      <c r="C16" s="132">
        <f t="shared" si="0"/>
        <v>76</v>
      </c>
      <c r="D16" s="90">
        <f t="shared" si="1"/>
        <v>0.11655905403125623</v>
      </c>
      <c r="E16" s="132">
        <v>40</v>
      </c>
      <c r="F16" s="132">
        <v>36</v>
      </c>
      <c r="G16" s="157"/>
    </row>
    <row r="17" spans="2:7" ht="19.5" customHeight="1">
      <c r="B17" s="89" t="s">
        <v>158</v>
      </c>
      <c r="C17" s="132">
        <f t="shared" si="0"/>
        <v>912</v>
      </c>
      <c r="D17" s="90">
        <f t="shared" si="1"/>
        <v>1.3987086483750748</v>
      </c>
      <c r="E17" s="132">
        <v>498</v>
      </c>
      <c r="F17" s="132">
        <v>414</v>
      </c>
      <c r="G17" s="157"/>
    </row>
    <row r="18" spans="2:7" ht="19.5" customHeight="1">
      <c r="B18" s="89" t="s">
        <v>44</v>
      </c>
      <c r="C18" s="132">
        <f t="shared" si="0"/>
        <v>7</v>
      </c>
      <c r="D18" s="90">
        <f t="shared" si="1"/>
        <v>0.010735702344984126</v>
      </c>
      <c r="E18" s="132">
        <v>3</v>
      </c>
      <c r="F18" s="132">
        <v>4</v>
      </c>
      <c r="G18" s="157"/>
    </row>
    <row r="19" spans="2:7" ht="19.5" customHeight="1">
      <c r="B19" s="89" t="s">
        <v>46</v>
      </c>
      <c r="C19" s="132">
        <f t="shared" si="0"/>
        <v>49</v>
      </c>
      <c r="D19" s="90">
        <f t="shared" si="1"/>
        <v>0.07514991641488888</v>
      </c>
      <c r="E19" s="132">
        <v>15</v>
      </c>
      <c r="F19" s="132">
        <v>34</v>
      </c>
      <c r="G19" s="157"/>
    </row>
    <row r="20" spans="2:7" ht="19.5" customHeight="1">
      <c r="B20" s="89" t="s">
        <v>47</v>
      </c>
      <c r="C20" s="132">
        <f t="shared" si="0"/>
        <v>255</v>
      </c>
      <c r="D20" s="90">
        <f t="shared" si="1"/>
        <v>0.39108629971013603</v>
      </c>
      <c r="E20" s="132">
        <v>99</v>
      </c>
      <c r="F20" s="132">
        <v>156</v>
      </c>
      <c r="G20" s="157"/>
    </row>
    <row r="21" spans="2:7" ht="19.5" customHeight="1">
      <c r="B21" s="89" t="s">
        <v>132</v>
      </c>
      <c r="C21" s="132">
        <f t="shared" si="0"/>
        <v>26</v>
      </c>
      <c r="D21" s="90">
        <f t="shared" si="1"/>
        <v>0.039875465852798185</v>
      </c>
      <c r="E21" s="132">
        <v>14</v>
      </c>
      <c r="F21" s="132">
        <v>12</v>
      </c>
      <c r="G21" s="157"/>
    </row>
    <row r="22" spans="2:7" ht="19.5" customHeight="1">
      <c r="B22" s="89" t="s">
        <v>48</v>
      </c>
      <c r="C22" s="132">
        <f>E22+F22</f>
        <v>156</v>
      </c>
      <c r="D22" s="90">
        <f>C22/$C$5%</f>
        <v>0.23925279511678912</v>
      </c>
      <c r="E22" s="132">
        <v>84</v>
      </c>
      <c r="F22" s="132">
        <v>72</v>
      </c>
      <c r="G22" s="157"/>
    </row>
    <row r="23" spans="2:7" ht="19.5" customHeight="1">
      <c r="B23" s="89" t="s">
        <v>209</v>
      </c>
      <c r="C23" s="132">
        <f>E23+F23</f>
        <v>55</v>
      </c>
      <c r="D23" s="90">
        <f>C23/$C$5%</f>
        <v>0.08435194699630386</v>
      </c>
      <c r="E23" s="132">
        <v>25</v>
      </c>
      <c r="F23" s="132">
        <v>30</v>
      </c>
      <c r="G23" s="157"/>
    </row>
    <row r="24" spans="2:7" ht="19.5" customHeight="1">
      <c r="B24" s="91" t="s">
        <v>159</v>
      </c>
      <c r="C24" s="357">
        <f>E24+F24</f>
        <v>100</v>
      </c>
      <c r="D24" s="358"/>
      <c r="E24" s="137">
        <f>E5/C5%</f>
        <v>44.36912412005583</v>
      </c>
      <c r="F24" s="137">
        <f>F5/C5%</f>
        <v>55.63087587994418</v>
      </c>
      <c r="G24" s="157"/>
    </row>
    <row r="25" spans="2:7" ht="6" customHeight="1">
      <c r="B25" s="127"/>
      <c r="C25" s="138"/>
      <c r="D25" s="138"/>
      <c r="E25" s="139"/>
      <c r="F25" s="139"/>
      <c r="G25" s="157"/>
    </row>
    <row r="26" spans="2:7" ht="19.5" customHeight="1">
      <c r="B26" s="147" t="s">
        <v>202</v>
      </c>
      <c r="C26" s="157"/>
      <c r="D26" s="157"/>
      <c r="E26" s="157"/>
      <c r="F26" s="157"/>
      <c r="G26" s="157"/>
    </row>
    <row r="27" spans="2:7" ht="19.5" customHeight="1">
      <c r="B27" s="148" t="s">
        <v>160</v>
      </c>
      <c r="C27" s="157"/>
      <c r="D27" s="157"/>
      <c r="E27" s="157"/>
      <c r="F27" s="157"/>
      <c r="G27" s="157"/>
    </row>
    <row r="28" spans="2:7" ht="19.5" customHeight="1">
      <c r="B28" s="147" t="s">
        <v>161</v>
      </c>
      <c r="C28" s="157"/>
      <c r="D28" s="83"/>
      <c r="E28" s="157"/>
      <c r="F28" s="157"/>
      <c r="G28" s="157"/>
    </row>
    <row r="29" spans="2:7" ht="19.5" customHeight="1">
      <c r="B29" s="148" t="s">
        <v>116</v>
      </c>
      <c r="C29" s="157"/>
      <c r="D29" s="157"/>
      <c r="E29" s="157"/>
      <c r="F29" s="157"/>
      <c r="G29" s="157"/>
    </row>
  </sheetData>
  <sheetProtection/>
  <mergeCells count="4">
    <mergeCell ref="C24:D24"/>
    <mergeCell ref="B3:B4"/>
    <mergeCell ref="C3:D4"/>
    <mergeCell ref="E3:F3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portrait" paperSize="9" r:id="rId1"/>
  <ignoredErrors>
    <ignoredError sqref="D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 - Government of Samoa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Benjamin Sila</cp:lastModifiedBy>
  <cp:lastPrinted>2020-03-11T22:17:43Z</cp:lastPrinted>
  <dcterms:created xsi:type="dcterms:W3CDTF">2008-02-22T04:52:58Z</dcterms:created>
  <dcterms:modified xsi:type="dcterms:W3CDTF">2020-03-11T22:17:46Z</dcterms:modified>
  <cp:category/>
  <cp:version/>
  <cp:contentType/>
  <cp:contentStatus/>
</cp:coreProperties>
</file>